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H105117\Desktop\"/>
    </mc:Choice>
  </mc:AlternateContent>
  <bookViews>
    <workbookView xWindow="240" yWindow="795" windowWidth="15600" windowHeight="6750" tabRatio="789"/>
  </bookViews>
  <sheets>
    <sheet name="Info" sheetId="14" r:id="rId1"/>
    <sheet name="Netzbetreiber" sheetId="5" r:id="rId2"/>
    <sheet name="SLP-Verfahren" sheetId="15" r:id="rId3"/>
    <sheet name="SLP-Temp-Gebiet#01 bis Nov 2016" sheetId="17" r:id="rId4"/>
    <sheet name="SLP-Temp-Gebiet #02" sheetId="18" state="hidden" r:id="rId5"/>
    <sheet name="SLP-Temp-Gebiet #01 ab Dez 2016" sheetId="19" r:id="rId6"/>
    <sheet name="SLP-Profile" sheetId="7" r:id="rId7"/>
    <sheet name="BDEW-Standard" sheetId="8" state="hidden" r:id="rId8"/>
    <sheet name="SLP-Feiertage" sheetId="1" r:id="rId9"/>
    <sheet name="Wochentag F(WT)" sheetId="4" state="hidden" r:id="rId10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9">'Wochentag F(WT)'!$A$1:$P$22</definedName>
  </definedNames>
  <calcPr calcId="162913"/>
</workbook>
</file>

<file path=xl/calcChain.xml><?xml version="1.0" encoding="utf-8"?>
<calcChain xmlns="http://schemas.openxmlformats.org/spreadsheetml/2006/main">
  <c r="N70" i="19" l="1"/>
  <c r="M70" i="19"/>
  <c r="L70" i="19"/>
  <c r="K70" i="19"/>
  <c r="J70" i="19"/>
  <c r="I70" i="19"/>
  <c r="H70" i="19"/>
  <c r="G70" i="19"/>
  <c r="N69" i="19"/>
  <c r="M69" i="19"/>
  <c r="L69" i="19"/>
  <c r="K69" i="19"/>
  <c r="J69" i="19"/>
  <c r="I69" i="19"/>
  <c r="H69" i="19"/>
  <c r="G69" i="19"/>
  <c r="F69" i="19"/>
  <c r="E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6" i="19"/>
  <c r="M66" i="19"/>
  <c r="L66" i="19"/>
  <c r="K66" i="19"/>
  <c r="J66" i="19"/>
  <c r="I66" i="19"/>
  <c r="H66" i="19"/>
  <c r="G66" i="19"/>
  <c r="F66" i="19"/>
  <c r="E66" i="19"/>
  <c r="F62" i="19"/>
  <c r="L63" i="19" s="1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N56" i="19"/>
  <c r="M56" i="19"/>
  <c r="L56" i="19"/>
  <c r="K56" i="19"/>
  <c r="J56" i="19"/>
  <c r="I56" i="19"/>
  <c r="H56" i="19"/>
  <c r="G56" i="19"/>
  <c r="F56" i="19"/>
  <c r="E56" i="19"/>
  <c r="K53" i="19"/>
  <c r="F52" i="19"/>
  <c r="L53" i="19" s="1"/>
  <c r="N29" i="19"/>
  <c r="M29" i="19"/>
  <c r="L29" i="19"/>
  <c r="K29" i="19"/>
  <c r="J29" i="19"/>
  <c r="I29" i="19"/>
  <c r="H29" i="19"/>
  <c r="G29" i="19"/>
  <c r="F29" i="19"/>
  <c r="E29" i="19"/>
  <c r="T23" i="19"/>
  <c r="N19" i="19"/>
  <c r="M19" i="19"/>
  <c r="L19" i="19"/>
  <c r="K19" i="19"/>
  <c r="J19" i="19"/>
  <c r="I19" i="19"/>
  <c r="H19" i="19"/>
  <c r="G19" i="19"/>
  <c r="F19" i="19"/>
  <c r="E19" i="19"/>
  <c r="F11" i="19"/>
  <c r="F9" i="19"/>
  <c r="E6" i="19"/>
  <c r="E4" i="19"/>
  <c r="E4" i="17"/>
  <c r="E6" i="17"/>
  <c r="E53" i="19" l="1"/>
  <c r="M63" i="19"/>
  <c r="J53" i="19"/>
  <c r="K63" i="19"/>
  <c r="G53" i="19"/>
  <c r="G63" i="19"/>
  <c r="D32" i="19"/>
  <c r="F31" i="19" s="1"/>
  <c r="F53" i="19"/>
  <c r="D56" i="19" s="1"/>
  <c r="M53" i="19"/>
  <c r="F63" i="19"/>
  <c r="I63" i="19"/>
  <c r="N63" i="19"/>
  <c r="D22" i="19"/>
  <c r="L21" i="19" s="1"/>
  <c r="I53" i="19"/>
  <c r="N53" i="19"/>
  <c r="E63" i="19"/>
  <c r="J63" i="19"/>
  <c r="K31" i="19"/>
  <c r="H53" i="19"/>
  <c r="H63" i="19"/>
  <c r="C33" i="15"/>
  <c r="C32" i="15"/>
  <c r="C29" i="15"/>
  <c r="C28" i="15"/>
  <c r="L31" i="19" l="1"/>
  <c r="G21" i="19"/>
  <c r="G31" i="19"/>
  <c r="H31" i="19"/>
  <c r="E31" i="19" s="1"/>
  <c r="N31" i="19"/>
  <c r="M31" i="19"/>
  <c r="J31" i="19"/>
  <c r="I31" i="19"/>
  <c r="N21" i="19"/>
  <c r="K21" i="19"/>
  <c r="H21" i="19"/>
  <c r="M21" i="19"/>
  <c r="J21" i="19"/>
  <c r="D66" i="19"/>
  <c r="M65" i="19" s="1"/>
  <c r="I21" i="19"/>
  <c r="F21" i="19"/>
  <c r="I55" i="19"/>
  <c r="K55" i="19"/>
  <c r="G55" i="19"/>
  <c r="M55" i="19"/>
  <c r="N55" i="19"/>
  <c r="H55" i="19"/>
  <c r="L55" i="19"/>
  <c r="F55" i="19"/>
  <c r="J55" i="19"/>
  <c r="N70" i="18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M63" i="18"/>
  <c r="K63" i="18"/>
  <c r="G63" i="18"/>
  <c r="F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M53" i="18"/>
  <c r="K53" i="18"/>
  <c r="J53" i="18"/>
  <c r="G53" i="18"/>
  <c r="F53" i="18"/>
  <c r="E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I63" i="18"/>
  <c r="N63" i="18"/>
  <c r="D22" i="18"/>
  <c r="F21" i="18" s="1"/>
  <c r="I53" i="18"/>
  <c r="N53" i="18"/>
  <c r="E63" i="18"/>
  <c r="J63" i="18"/>
  <c r="E21" i="19"/>
  <c r="L65" i="19"/>
  <c r="K65" i="19"/>
  <c r="H65" i="19"/>
  <c r="G65" i="19"/>
  <c r="F65" i="19"/>
  <c r="I65" i="19"/>
  <c r="N65" i="19"/>
  <c r="J65" i="19"/>
  <c r="E55" i="19"/>
  <c r="J21" i="18"/>
  <c r="L21" i="18"/>
  <c r="D56" i="18"/>
  <c r="J55" i="18" s="1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4" i="15"/>
  <c r="C23" i="15"/>
  <c r="G21" i="18" l="1"/>
  <c r="I21" i="18"/>
  <c r="N21" i="18"/>
  <c r="K21" i="18"/>
  <c r="M21" i="18"/>
  <c r="E31" i="18"/>
  <c r="H21" i="18"/>
  <c r="E65" i="19"/>
  <c r="K65" i="18"/>
  <c r="G65" i="18"/>
  <c r="N65" i="18"/>
  <c r="L65" i="18"/>
  <c r="J65" i="18"/>
  <c r="H65" i="18"/>
  <c r="I65" i="18"/>
  <c r="M65" i="18"/>
  <c r="F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E55" i="18" l="1"/>
  <c r="E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X12" i="7" l="1"/>
  <c r="X13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E5" i="19" s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8" i="4" l="1"/>
  <c r="M7" i="4"/>
  <c r="C5" i="1"/>
  <c r="D6" i="15"/>
  <c r="D6" i="7"/>
  <c r="C14" i="7" l="1"/>
  <c r="C12" i="7"/>
  <c r="C13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<sst xmlns="http://schemas.openxmlformats.org/spreadsheetml/2006/main" count="1555" uniqueCount="664">
  <si>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</si>
  <si>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</si>
  <si>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</si>
  <si>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</si>
  <si>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</si>
  <si>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</si>
  <si>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</si>
  <si>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</si>
  <si>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</si>
  <si>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</si>
  <si>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</si>
  <si>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</si>
  <si>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</si>
  <si>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</si>
  <si>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</si>
  <si>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</si>
  <si>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</si>
  <si>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</si>
  <si>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</si>
  <si>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</si>
  <si>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</si>
  <si>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</si>
  <si>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</si>
  <si>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</si>
  <si>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</si>
  <si>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</si>
  <si>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</si>
  <si>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</si>
  <si>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</si>
  <si>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</si>
  <si>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</si>
  <si>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</si>
  <si>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</si>
  <si>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</si>
  <si>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</si>
  <si>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</si>
  <si>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</si>
  <si>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</si>
  <si>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</si>
  <si>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</si>
  <si>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</si>
  <si>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</si>
  <si>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</si>
  <si>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</si>
  <si>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</si>
  <si>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</si>
  <si>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</si>
  <si>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</si>
  <si>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</si>
  <si>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</si>
  <si>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</si>
  <si>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</si>
  <si>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</si>
  <si>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</si>
  <si>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</si>
  <si>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</si>
  <si>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</si>
  <si>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</si>
  <si>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</si>
  <si>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</si>
  <si>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</si>
  <si>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</si>
  <si>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</si>
  <si>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</si>
  <si>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</si>
  <si>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</si>
  <si>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</si>
  <si>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</si>
  <si>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</si>
  <si>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</si>
  <si>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</si>
  <si>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</si>
  <si>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</si>
  <si>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</si>
  <si>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</si>
  <si>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</si>
  <si>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</si>
  <si>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</si>
  <si>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</si>
  <si>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</si>
  <si>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</si>
  <si>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</si>
  <si>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</si>
  <si>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</si>
  <si>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</si>
  <si>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</si>
  <si>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</si>
  <si>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</si>
  <si>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</si>
  <si>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</si>
  <si>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</si>
  <si>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</si>
  <si>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</si>
  <si>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</si>
  <si>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</si>
  <si>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</si>
  <si>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</si>
  <si>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</si>
  <si>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</si>
  <si>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</si>
  <si>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</si>
  <si>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</si>
  <si>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</si>
  <si>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</si>
  <si>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</si>
  <si>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</si>
  <si>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</si>
  <si>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</si>
  <si>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</si>
  <si>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</si>
  <si>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</si>
  <si>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</si>
  <si>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</si>
  <si>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</si>
  <si>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</si>
  <si>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</si>
  <si>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</si>
  <si>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</si>
  <si>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</si>
  <si>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</si>
  <si>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</si>
  <si>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</si>
  <si>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</si>
  <si>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</si>
  <si>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</si>
  <si>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</si>
  <si>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</si>
  <si>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</si>
  <si>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</si>
  <si>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</si>
  <si>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</si>
  <si>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</si>
  <si>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</si>
  <si>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</si>
  <si>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</si>
  <si>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</si>
  <si>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</si>
  <si>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</si>
  <si>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</si>
  <si>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</si>
  <si>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</si>
  <si>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</si>
  <si>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</si>
  <si>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</si>
  <si>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</si>
  <si>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</si>
  <si>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</si>
  <si>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</si>
  <si>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</si>
  <si>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</si>
  <si>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</si>
  <si>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</si>
  <si>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</si>
  <si>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</si>
  <si>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</si>
  <si>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</si>
  <si>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</si>
  <si>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</si>
  <si>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</si>
  <si>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</si>
  <si>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</si>
  <si>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</si>
  <si>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</si>
  <si>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</si>
  <si>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</si>
  <si>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</si>
  <si>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</si>
  <si>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</si>
  <si>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</si>
  <si>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</si>
  <si>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</si>
  <si>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</si>
  <si>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</si>
  <si>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</si>
  <si>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</si>
  <si>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</si>
  <si>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</si>
  <si>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</si>
  <si>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</si>
  <si>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</si>
  <si>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</si>
  <si>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</si>
  <si>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</si>
  <si>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</si>
  <si>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</si>
  <si>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</si>
  <si>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</si>
  <si>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</si>
  <si>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</si>
  <si>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</si>
  <si>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</si>
  <si>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</si>
  <si>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</si>
  <si>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</si>
  <si>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</si>
  <si>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</si>
  <si>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</si>
  <si>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</si>
  <si>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</si>
  <si>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</si>
  <si>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</si>
  <si>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</si>
  <si>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</si>
  <si>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</si>
  <si>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</si>
  <si>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</si>
  <si>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</si>
  <si>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</si>
  <si>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</si>
  <si>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</si>
  <si>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</si>
  <si>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</si>
  <si>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</si>
  <si>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</si>
  <si>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</si>
  <si>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</si>
  <si>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</si>
  <si>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</si>
  <si>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</si>
  <si>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</si>
  <si>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</si>
  <si>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</si>
  <si>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</si>
  <si>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</si>
  <si>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</si>
  <si>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</si>
  <si>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</si>
  <si>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</si>
  <si>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</si>
  <si>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</si>
  <si>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</si>
  <si>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</si>
  <si>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</si>
  <si>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</si>
  <si>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</si>
  <si>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</si>
  <si>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</si>
  <si>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</si>
  <si>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</si>
  <si>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</si>
  <si>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</si>
  <si>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</si>
  <si>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</si>
  <si>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</si>
  <si>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</si>
  <si>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</si>
  <si>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</si>
  <si>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</si>
  <si>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</si>
  <si>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</si>
  <si>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</si>
  <si>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</si>
  <si>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</si>
  <si>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</si>
  <si>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</si>
  <si>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</si>
  <si>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</si>
  <si>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</si>
  <si>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</si>
  <si>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</si>
  <si>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</si>
  <si>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</si>
  <si>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</si>
  <si>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</si>
  <si>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</si>
  <si>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</si>
  <si>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</si>
  <si>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</si>
  <si>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</si>
  <si>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</si>
  <si>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</si>
  <si>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</si>
  <si>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</si>
  <si>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</si>
  <si>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</si>
  <si>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</si>
  <si>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</si>
  <si>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</si>
  <si>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</si>
  <si>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</si>
  <si>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</si>
  <si>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</si>
  <si>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</si>
  <si>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</si>
  <si>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</si>
  <si>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</si>
  <si>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</si>
  <si>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</si>
  <si>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</si>
  <si>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</si>
  <si>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</si>
  <si>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</si>
  <si>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</si>
  <si>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</si>
  <si>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</si>
  <si>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</si>
  <si>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</si>
  <si>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</si>
  <si>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</si>
  <si>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</si>
  <si>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</si>
  <si>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</si>
  <si>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</si>
  <si>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</si>
  <si>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</si>
  <si>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</si>
  <si>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</si>
  <si>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</si>
  <si>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</si>
  <si>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</si>
  <si>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</si>
  <si>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</si>
  <si>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</si>
  <si>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</si>
  <si>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</si>
  <si>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</si>
  <si>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</si>
  <si>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</si>
  <si>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</si>
  <si>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</si>
  <si>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</si>
  <si>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</si>
  <si>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</si>
  <si>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</si>
  <si>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</si>
  <si>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</si>
  <si>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</si>
  <si>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</si>
  <si>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</si>
  <si>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</si>
  <si>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</si>
  <si>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</si>
  <si>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</si>
  <si>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</si>
  <si>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</si>
  <si>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</si>
  <si>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</si>
  <si>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</si>
  <si>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</si>
  <si>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</si>
  <si>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</si>
  <si>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</si>
  <si>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</si>
  <si>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</si>
  <si>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</si>
  <si>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</si>
  <si>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</si>
  <si>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</si>
  <si>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</si>
  <si>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</si>
  <si>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</si>
  <si>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</si>
  <si>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</si>
  <si>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</si>
  <si>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</si>
  <si>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</si>
  <si>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</si>
  <si>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</si>
  <si>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</si>
  <si>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</si>
  <si>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</si>
  <si>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</si>
  <si>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</si>
  <si>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</si>
  <si>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</si>
  <si>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</si>
  <si>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</si>
  <si>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</si>
  <si>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</si>
  <si>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</si>
  <si>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</si>
  <si>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</si>
  <si>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</si>
  <si>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</si>
  <si>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</si>
  <si>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</si>
  <si>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</si>
  <si>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</si>
  <si>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</si>
  <si>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</si>
  <si>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</si>
  <si>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</si>
  <si>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</si>
  <si>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</si>
  <si>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</si>
  <si>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</si>
  <si>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</si>
  <si>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</si>
  <si>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</si>
  <si>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</si>
  <si>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</si>
  <si>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</si>
  <si>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</si>
  <si>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</si>
  <si>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</si>
  <si>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</si>
  <si>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</si>
  <si>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</si>
  <si>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</si>
  <si>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</si>
  <si>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</si>
  <si>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</si>
  <si>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</si>
  <si>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</si>
  <si>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</si>
  <si>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</si>
  <si>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</si>
  <si>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</si>
  <si>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</si>
  <si>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</si>
  <si>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</si>
  <si>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</si>
  <si>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</si>
  <si>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</si>
  <si>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</si>
  <si>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</si>
  <si>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</si>
  <si>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</si>
  <si>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</si>
  <si>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</si>
  <si>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</si>
  <si>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</si>
  <si>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</si>
  <si>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</si>
  <si>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</si>
  <si>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</si>
  <si>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</si>
  <si>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</si>
  <si>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</si>
  <si>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</si>
  <si>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</si>
  <si>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</si>
  <si>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</si>
  <si>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</si>
  <si>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</si>
  <si>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</si>
  <si>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</si>
  <si>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</si>
  <si>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</si>
  <si>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</si>
  <si>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</si>
  <si>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</si>
  <si>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</si>
  <si>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</si>
  <si>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</si>
  <si>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</si>
  <si>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</si>
  <si>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</si>
  <si>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</si>
  <si>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</si>
  <si>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</si>
  <si>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</si>
  <si>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</si>
  <si>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</si>
  <si>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</si>
  <si>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</si>
  <si>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</si>
  <si>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</si>
  <si>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</si>
  <si>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</si>
  <si>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</si>
  <si>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</si>
  <si>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</si>
  <si>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</si>
  <si>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</si>
  <si>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</si>
  <si>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</si>
  <si>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</si>
  <si>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</si>
  <si>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</si>
  <si>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</si>
  <si>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</si>
  <si>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</si>
  <si>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</si>
  <si>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</si>
  <si>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</si>
  <si>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</si>
  <si>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</si>
  <si>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</si>
  <si>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</si>
  <si>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</si>
  <si>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</si>
  <si>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</si>
  <si>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</si>
  <si>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</si>
  <si>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</si>
  <si>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</si>
  <si>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</si>
  <si>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</si>
  <si>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</si>
  <si>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</si>
  <si>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</si>
  <si>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</si>
  <si>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</si>
  <si>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</si>
  <si>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</si>
  <si>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</si>
  <si>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</si>
  <si>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</si>
  <si>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</si>
  <si>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</si>
  <si>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</si>
  <si>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</si>
  <si>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</si>
  <si>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</si>
  <si>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</si>
  <si>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</si>
  <si>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</si>
  <si>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</si>
  <si>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</si>
  <si>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</si>
  <si>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</si>
  <si>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</si>
  <si>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</si>
  <si>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</si>
  <si>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</si>
  <si>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</si>
  <si>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</si>
  <si>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</si>
  <si>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</si>
  <si>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</si>
  <si>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</si>
  <si>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</si>
  <si>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</si>
  <si>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</si>
  <si>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</si>
  <si>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</si>
  <si>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</si>
  <si>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</si>
  <si>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</si>
  <si>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</si>
  <si>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</si>
  <si>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</si>
  <si>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</si>
  <si>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</si>
  <si>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</si>
  <si>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</si>
  <si>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</si>
  <si>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</si>
  <si>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</si>
  <si>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</si>
  <si>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</si>
  <si>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</si>
  <si>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</si>
  <si>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</si>
  <si>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</si>
  <si>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</si>
  <si>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</si>
  <si>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</si>
  <si>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</si>
  <si>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</si>
  <si>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</si>
  <si>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</si>
  <si>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</si>
  <si>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</si>
  <si>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</si>
  <si>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</si>
  <si>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</si>
  <si>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</si>
  <si>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</si>
  <si>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</si>
  <si>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</si>
  <si>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</si>
  <si>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</si>
  <si>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</si>
  <si>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</si>
  <si>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</si>
  <si>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</si>
  <si>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</si>
  <si>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</si>
  <si>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</si>
  <si>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</si>
  <si>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</si>
  <si>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</si>
  <si>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</si>
  <si>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</si>
  <si>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</si>
  <si>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</si>
  <si>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</si>
  <si>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</si>
  <si>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</si>
  <si>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</si>
  <si>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</si>
  <si>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</si>
  <si>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</si>
  <si>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</si>
  <si>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</si>
  <si>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</si>
  <si>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</si>
  <si>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</si>
  <si>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</si>
  <si>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</si>
  <si>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</si>
  <si>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</si>
  <si>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</si>
  <si>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</si>
  <si>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</si>
  <si>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</si>
  <si>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</si>
  <si>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</si>
  <si>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</si>
  <si>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</si>
  <si>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</si>
  <si>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</si>
  <si>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</si>
  <si>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</si>
  <si>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</si>
  <si>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</si>
  <si>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</si>
  <si>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</si>
  <si>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</si>
  <si>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</si>
  <si>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</si>
  <si>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</si>
  <si>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</si>
  <si>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</si>
  <si>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</si>
  <si>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</si>
  <si>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</si>
  <si>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</si>
  <si>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</si>
  <si>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</si>
  <si>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</si>
  <si>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</si>
  <si>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</si>
  <si>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</si>
  <si>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</si>
  <si>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</si>
  <si>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</si>
  <si>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</si>
  <si>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</si>
  <si>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</si>
  <si>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</si>
  <si>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</si>
  <si>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</si>
  <si>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</si>
  <si>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</si>
  <si>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</si>
  <si>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</si>
  <si>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</si>
  <si>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</si>
  <si>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</si>
  <si>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</si>
  <si>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</si>
  <si>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</si>
  <si>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</si>
  <si>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</si>
  <si>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</si>
  <si>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</si>
  <si>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</si>
  <si>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</si>
  <si>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0.1</t>
  </si>
  <si>
    <t>Mitteldeutsche Netzgesellschaft Gas mbH</t>
  </si>
  <si>
    <t>Björn Friede</t>
  </si>
  <si>
    <t>bilanzierung@mitnetz-gas.de</t>
  </si>
  <si>
    <t>0345/216 2869</t>
  </si>
  <si>
    <t>GASPOOLNH7002861</t>
  </si>
  <si>
    <t>Ind.-Koef.</t>
  </si>
  <si>
    <t>HHK</t>
  </si>
  <si>
    <t>GWK</t>
  </si>
  <si>
    <t>Wetterstation Leipzig/Halle</t>
  </si>
  <si>
    <t>Leipzig/Halle</t>
  </si>
  <si>
    <t>Industriestraße 10</t>
  </si>
  <si>
    <t>Kabelsketal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</si>
</sst>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  <numFmt numFmtId="196" formatCode="0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77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196" fontId="12" fillId="0" borderId="0" xfId="3" applyNumberFormat="1" applyFont="1" applyFill="1" applyAlignment="1" applyProtection="1">
      <alignment horizontal="left"/>
      <protection hidden="1"/>
    </xf>
    <xf numFmtId="0" fontId="76" fillId="0" borderId="17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4" fontId="75" fillId="0" borderId="0" xfId="86" applyNumberFormat="1" applyFont="1" applyFill="1" applyBorder="1" applyAlignment="1" applyProtection="1">
      <alignment horizontal="left" vertical="top"/>
      <protection hidden="1"/>
    </xf>
    <xf numFmtId="1" fontId="0" fillId="33" borderId="17" xfId="0" applyNumberFormat="1" applyFill="1" applyBorder="1" applyAlignment="1" applyProtection="1">
      <alignment horizontal="center" vertical="center" wrapText="1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Border="1" applyAlignment="1" applyProtection="1">
      <alignment horizontal="left" vertical="top"/>
      <protection hidden="1"/>
    </xf>
    <xf numFmtId="1" fontId="12" fillId="0" borderId="0" xfId="3" applyNumberFormat="1" applyFont="1" applyFill="1" applyBorder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1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12</xdr:col>
      <xdr:colOff>81643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87793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3</xdr:col>
      <xdr:colOff>635794</xdr:colOff>
      <xdr:row>0</xdr:row>
      <xdr:rowOff>194310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07021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1373187</xdr:colOff>
      <xdr:row>0</xdr:row>
      <xdr:rowOff>188595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16125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1374307</xdr:colOff>
      <xdr:row>0</xdr:row>
      <xdr:rowOff>0</xdr:rowOff>
    </xdr:from>
    <xdr:to>
      <xdr:col>2</xdr:col>
      <xdr:colOff>2060742</xdr:colOff>
      <xdr:row>0</xdr:row>
      <xdr:rowOff>807720</xdr:rowOff>
    </xdr:to>
    <xdr:pic>
      <xdr:nvPicPr>
        <xdr:cNvPr id="6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200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639529</xdr:colOff>
      <xdr:row>0</xdr:row>
      <xdr:rowOff>163284</xdr:rowOff>
    </xdr:from>
    <xdr:to>
      <xdr:col>4</xdr:col>
      <xdr:colOff>1008350</xdr:colOff>
      <xdr:row>0</xdr:row>
      <xdr:rowOff>794474</xdr:rowOff>
    </xdr:to>
    <xdr:pic>
      <xdr:nvPicPr>
        <xdr:cNvPr id="7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1136" y="163284"/>
          <a:ext cx="1212464" cy="63119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81651</xdr:colOff>
      <xdr:row>40</xdr:row>
      <xdr:rowOff>176899</xdr:rowOff>
    </xdr:from>
    <xdr:to>
      <xdr:col>14</xdr:col>
      <xdr:colOff>1593496</xdr:colOff>
      <xdr:row>47</xdr:row>
      <xdr:rowOff>120160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71472" y="9225649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53816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113348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59372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F21" sqref="F2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466</v>
      </c>
    </row>
    <row r="3" spans="2:7"/>
    <row r="4" spans="2:7">
      <c r="B4" s="8" t="s">
        <v>461</v>
      </c>
    </row>
    <row r="5" spans="2:7">
      <c r="B5" s="8" t="s">
        <v>462</v>
      </c>
    </row>
    <row r="6" spans="2:7"/>
    <row r="7" spans="2:7">
      <c r="B7" t="s">
        <v>337</v>
      </c>
    </row>
    <row r="8" spans="2:7" s="8" customFormat="1">
      <c r="B8" s="8" t="s">
        <v>463</v>
      </c>
    </row>
    <row r="9" spans="2:7" s="8" customFormat="1"/>
    <row r="10" spans="2:7" s="8" customFormat="1">
      <c r="B10" s="14" t="s">
        <v>448</v>
      </c>
    </row>
    <row r="11" spans="2:7" s="8" customFormat="1">
      <c r="B11" s="8" t="s">
        <v>499</v>
      </c>
    </row>
    <row r="12" spans="2:7" s="8" customFormat="1">
      <c r="B12" s="8" t="s">
        <v>500</v>
      </c>
    </row>
    <row r="13" spans="2:7" s="8" customFormat="1">
      <c r="B13" s="8" t="s">
        <v>508</v>
      </c>
    </row>
    <row r="14" spans="2:7" s="8" customFormat="1"/>
    <row r="15" spans="2:7">
      <c r="B15" s="20" t="s">
        <v>465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464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42736</v>
      </c>
      <c r="E29" s="8"/>
      <c r="F29" s="8"/>
      <c r="G29" s="8"/>
      <c r="H29" s="8"/>
    </row>
    <row r="30" spans="2:12">
      <c r="B30" s="21" t="s">
        <v>347</v>
      </c>
      <c r="C30" s="33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456</v>
      </c>
      <c r="B1" s="128"/>
      <c r="D1" s="217" t="s">
        <v>546</v>
      </c>
    </row>
    <row r="2" spans="1:16">
      <c r="A2" s="237"/>
      <c r="B2" s="236" t="s">
        <v>457</v>
      </c>
    </row>
    <row r="3" spans="1:16" ht="20.100000000000001" customHeight="1">
      <c r="A3" s="359" t="s">
        <v>247</v>
      </c>
      <c r="B3" s="238" t="s">
        <v>85</v>
      </c>
      <c r="C3" s="239"/>
      <c r="D3" s="361" t="s">
        <v>458</v>
      </c>
      <c r="E3" s="362"/>
      <c r="F3" s="362"/>
      <c r="G3" s="362"/>
      <c r="H3" s="362"/>
      <c r="I3" s="362"/>
      <c r="J3" s="363"/>
      <c r="K3" s="240"/>
      <c r="L3" s="240"/>
      <c r="M3" s="240"/>
      <c r="N3" s="240"/>
      <c r="O3" s="241"/>
      <c r="P3" s="240"/>
    </row>
    <row r="4" spans="1:16" ht="20.100000000000001" customHeight="1">
      <c r="A4" s="360"/>
      <c r="B4" s="242"/>
      <c r="C4" s="243"/>
      <c r="D4" s="244" t="s">
        <v>86</v>
      </c>
      <c r="E4" s="244" t="s">
        <v>87</v>
      </c>
      <c r="F4" s="244" t="s">
        <v>88</v>
      </c>
      <c r="G4" s="244" t="s">
        <v>89</v>
      </c>
      <c r="H4" s="244" t="s">
        <v>90</v>
      </c>
      <c r="I4" s="244" t="s">
        <v>91</v>
      </c>
      <c r="J4" s="244" t="s">
        <v>92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93</v>
      </c>
      <c r="C5" s="243"/>
      <c r="D5" s="244" t="s">
        <v>94</v>
      </c>
      <c r="E5" s="244" t="s">
        <v>95</v>
      </c>
      <c r="F5" s="244" t="s">
        <v>96</v>
      </c>
      <c r="G5" s="244" t="s">
        <v>97</v>
      </c>
      <c r="H5" s="244" t="s">
        <v>98</v>
      </c>
      <c r="I5" s="244" t="s">
        <v>99</v>
      </c>
      <c r="J5" s="244" t="s">
        <v>100</v>
      </c>
      <c r="K5" s="244" t="s">
        <v>101</v>
      </c>
      <c r="L5" s="245" t="s">
        <v>102</v>
      </c>
      <c r="M5" s="245" t="s">
        <v>103</v>
      </c>
      <c r="N5" s="247" t="s">
        <v>146</v>
      </c>
      <c r="O5" s="247" t="s">
        <v>249</v>
      </c>
      <c r="P5" s="248" t="s">
        <v>248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104</v>
      </c>
      <c r="C7" s="252" t="s">
        <v>105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101</v>
      </c>
      <c r="M7" s="254">
        <f t="shared" ref="M7:M21" si="0">MAX(D7:J7)</f>
        <v>1</v>
      </c>
      <c r="N7" s="255" t="s">
        <v>367</v>
      </c>
      <c r="O7" s="250"/>
      <c r="P7" s="244"/>
    </row>
    <row r="8" spans="1:16" ht="21" customHeight="1">
      <c r="A8" s="251">
        <v>2</v>
      </c>
      <c r="B8" s="244" t="s">
        <v>106</v>
      </c>
      <c r="C8" s="252" t="s">
        <v>107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101</v>
      </c>
      <c r="M8" s="254">
        <f t="shared" si="0"/>
        <v>1</v>
      </c>
      <c r="N8" s="255" t="s">
        <v>367</v>
      </c>
      <c r="O8" s="250"/>
      <c r="P8" s="244"/>
    </row>
    <row r="9" spans="1:16" ht="21" customHeight="1">
      <c r="A9" s="251">
        <v>3</v>
      </c>
      <c r="B9" s="244" t="s">
        <v>246</v>
      </c>
      <c r="C9" s="256" t="s">
        <v>4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101</v>
      </c>
      <c r="M9" s="254">
        <f t="shared" ref="M9" si="1">MAX(D9:J9)</f>
        <v>1</v>
      </c>
      <c r="N9" s="255" t="s">
        <v>4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108</v>
      </c>
      <c r="C11" s="260" t="s">
        <v>109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95</v>
      </c>
      <c r="M11" s="254">
        <f t="shared" si="0"/>
        <v>1.0522626697461936</v>
      </c>
      <c r="N11" s="255" t="s">
        <v>252</v>
      </c>
      <c r="O11" s="250" t="s">
        <v>250</v>
      </c>
      <c r="P11" s="244"/>
    </row>
    <row r="12" spans="1:16">
      <c r="A12" s="251">
        <v>5</v>
      </c>
      <c r="B12" s="244" t="s">
        <v>110</v>
      </c>
      <c r="C12" s="260" t="s">
        <v>111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94</v>
      </c>
      <c r="M12" s="254">
        <f t="shared" si="0"/>
        <v>1.0358469949391176</v>
      </c>
      <c r="N12" s="255" t="s">
        <v>252</v>
      </c>
      <c r="O12" s="250" t="s">
        <v>250</v>
      </c>
      <c r="P12" s="244"/>
    </row>
    <row r="13" spans="1:16">
      <c r="A13" s="251">
        <v>6</v>
      </c>
      <c r="B13" s="244" t="s">
        <v>112</v>
      </c>
      <c r="C13" s="260" t="s">
        <v>113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94</v>
      </c>
      <c r="M13" s="254">
        <f t="shared" si="0"/>
        <v>1.069856584592316</v>
      </c>
      <c r="N13" s="255" t="s">
        <v>252</v>
      </c>
      <c r="O13" s="250" t="s">
        <v>250</v>
      </c>
      <c r="P13" s="244"/>
    </row>
    <row r="14" spans="1:16" ht="21" customHeight="1">
      <c r="A14" s="251">
        <v>7</v>
      </c>
      <c r="B14" s="244" t="s">
        <v>114</v>
      </c>
      <c r="C14" s="260" t="s">
        <v>115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94</v>
      </c>
      <c r="M14" s="254">
        <f t="shared" si="0"/>
        <v>1.1052461688999999</v>
      </c>
      <c r="N14" s="255" t="s">
        <v>252</v>
      </c>
      <c r="O14" s="250" t="s">
        <v>250</v>
      </c>
      <c r="P14" s="244"/>
    </row>
    <row r="15" spans="1:16" ht="21" customHeight="1">
      <c r="A15" s="251">
        <v>8</v>
      </c>
      <c r="B15" s="244" t="s">
        <v>116</v>
      </c>
      <c r="C15" s="260" t="s">
        <v>117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95</v>
      </c>
      <c r="M15" s="254">
        <f t="shared" si="0"/>
        <v>1.0389446761000001</v>
      </c>
      <c r="N15" s="255" t="s">
        <v>252</v>
      </c>
      <c r="O15" s="250" t="s">
        <v>250</v>
      </c>
      <c r="P15" s="244"/>
    </row>
    <row r="16" spans="1:16" ht="21" customHeight="1">
      <c r="A16" s="251">
        <v>9</v>
      </c>
      <c r="B16" s="244" t="s">
        <v>122</v>
      </c>
      <c r="C16" s="260" t="s">
        <v>123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96</v>
      </c>
      <c r="M16" s="254">
        <f>MAX(D16:J16)</f>
        <v>1.2706602107</v>
      </c>
      <c r="N16" s="255" t="s">
        <v>252</v>
      </c>
      <c r="O16" s="250" t="s">
        <v>250</v>
      </c>
      <c r="P16" s="244"/>
    </row>
    <row r="17" spans="1:16" ht="21" customHeight="1">
      <c r="A17" s="251">
        <v>10</v>
      </c>
      <c r="B17" s="244" t="s">
        <v>118</v>
      </c>
      <c r="C17" s="261" t="s">
        <v>119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99</v>
      </c>
      <c r="M17" s="254">
        <f t="shared" si="0"/>
        <v>1.0355882019</v>
      </c>
      <c r="N17" s="255" t="s">
        <v>252</v>
      </c>
      <c r="O17" s="250" t="s">
        <v>251</v>
      </c>
      <c r="P17" s="244" t="s">
        <v>116</v>
      </c>
    </row>
    <row r="18" spans="1:16" ht="21" customHeight="1">
      <c r="A18" s="251">
        <v>11</v>
      </c>
      <c r="B18" s="244" t="s">
        <v>120</v>
      </c>
      <c r="C18" s="261" t="s">
        <v>121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98</v>
      </c>
      <c r="M18" s="254">
        <f t="shared" si="0"/>
        <v>1.1401797148999999</v>
      </c>
      <c r="N18" s="255" t="s">
        <v>252</v>
      </c>
      <c r="O18" s="250" t="s">
        <v>251</v>
      </c>
      <c r="P18" s="244" t="s">
        <v>122</v>
      </c>
    </row>
    <row r="19" spans="1:16" ht="21" customHeight="1">
      <c r="A19" s="251">
        <v>12</v>
      </c>
      <c r="B19" s="244" t="s">
        <v>124</v>
      </c>
      <c r="C19" s="261" t="s">
        <v>125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97</v>
      </c>
      <c r="M19" s="254">
        <f t="shared" si="0"/>
        <v>1.0552346931000001</v>
      </c>
      <c r="N19" s="255" t="s">
        <v>252</v>
      </c>
      <c r="O19" s="250" t="s">
        <v>251</v>
      </c>
      <c r="P19" s="244" t="s">
        <v>108</v>
      </c>
    </row>
    <row r="20" spans="1:16" ht="21" customHeight="1">
      <c r="A20" s="251">
        <v>13</v>
      </c>
      <c r="B20" s="244" t="s">
        <v>126</v>
      </c>
      <c r="C20" s="261" t="s">
        <v>127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94</v>
      </c>
      <c r="M20" s="254">
        <f t="shared" si="0"/>
        <v>1.0865859003</v>
      </c>
      <c r="N20" s="255" t="s">
        <v>252</v>
      </c>
      <c r="O20" s="250" t="s">
        <v>251</v>
      </c>
      <c r="P20" s="244" t="s">
        <v>110</v>
      </c>
    </row>
    <row r="21" spans="1:16" ht="24.75" customHeight="1">
      <c r="A21" s="251">
        <v>14</v>
      </c>
      <c r="B21" s="244" t="s">
        <v>128</v>
      </c>
      <c r="C21" s="261" t="s">
        <v>129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95</v>
      </c>
      <c r="M21" s="254">
        <f t="shared" si="0"/>
        <v>1.0522626697461936</v>
      </c>
      <c r="N21" s="255" t="s">
        <v>252</v>
      </c>
      <c r="O21" s="250" t="s">
        <v>251</v>
      </c>
      <c r="P21" s="244" t="s">
        <v>116</v>
      </c>
    </row>
    <row r="22" spans="1:16" ht="25.5">
      <c r="A22" s="251">
        <v>15</v>
      </c>
      <c r="B22" s="244" t="s">
        <v>130</v>
      </c>
      <c r="C22" s="262" t="s">
        <v>131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95</v>
      </c>
      <c r="M22" s="254">
        <f>MAX(D22:J22)</f>
        <v>1.03</v>
      </c>
      <c r="N22" s="255" t="s">
        <v>252</v>
      </c>
      <c r="O22" s="250" t="s">
        <v>251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3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503</v>
      </c>
      <c r="D4" s="27">
        <v>42268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504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652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486</v>
      </c>
      <c r="D11" s="345">
        <v>9870028600004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662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6184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663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653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654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655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487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460</v>
      </c>
      <c r="D27" s="42" t="s">
        <v>395</v>
      </c>
      <c r="E27" s="39"/>
      <c r="F27" s="11"/>
    </row>
    <row r="28" spans="1:15">
      <c r="B28" s="15"/>
      <c r="C28" s="65" t="s">
        <v>502</v>
      </c>
      <c r="D28" s="48" t="str">
        <f>IF(D27&lt;&gt;C28,VLOOKUP(D27,$C$29:$D$48,2,FALSE),C28)</f>
        <v>Mitteldeutsche Netzgesellschaft Gas mbH</v>
      </c>
      <c r="E28" s="38"/>
      <c r="F28" s="11"/>
      <c r="G28" s="2"/>
    </row>
    <row r="29" spans="1:15">
      <c r="B29" s="15"/>
      <c r="C29" s="22" t="s">
        <v>395</v>
      </c>
      <c r="D29" s="45" t="s">
        <v>652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432</v>
      </c>
      <c r="D38" s="46"/>
      <c r="E38" s="40"/>
      <c r="F38" s="47"/>
      <c r="G38" s="2"/>
    </row>
    <row r="39" spans="2:7">
      <c r="B39" s="15"/>
      <c r="C39" s="22" t="s">
        <v>433</v>
      </c>
      <c r="D39" s="46"/>
      <c r="E39" s="40"/>
      <c r="F39" s="47"/>
      <c r="G39" s="2"/>
    </row>
    <row r="40" spans="2:7">
      <c r="B40" s="15"/>
      <c r="C40" s="22" t="s">
        <v>434</v>
      </c>
      <c r="D40" s="46"/>
      <c r="E40" s="40"/>
      <c r="F40" s="47"/>
      <c r="G40" s="2"/>
    </row>
    <row r="41" spans="2:7">
      <c r="B41" s="15"/>
      <c r="C41" s="22" t="s">
        <v>435</v>
      </c>
      <c r="D41" s="46"/>
      <c r="E41" s="40"/>
      <c r="F41" s="47"/>
      <c r="G41" s="2"/>
    </row>
    <row r="42" spans="2:7">
      <c r="B42" s="15"/>
      <c r="C42" s="22" t="s">
        <v>436</v>
      </c>
      <c r="D42" s="46"/>
      <c r="E42" s="40"/>
      <c r="F42" s="47"/>
      <c r="G42" s="2"/>
    </row>
    <row r="43" spans="2:7">
      <c r="B43" s="15"/>
      <c r="C43" s="22" t="s">
        <v>437</v>
      </c>
      <c r="D43" s="46"/>
      <c r="E43" s="40"/>
      <c r="F43" s="47"/>
      <c r="G43" s="2"/>
    </row>
    <row r="44" spans="2:7">
      <c r="B44" s="15"/>
      <c r="C44" s="22" t="s">
        <v>438</v>
      </c>
      <c r="D44" s="46"/>
      <c r="E44" s="40"/>
      <c r="F44" s="47"/>
      <c r="G44" s="2"/>
    </row>
    <row r="45" spans="2:7">
      <c r="B45" s="15"/>
      <c r="C45" s="22" t="s">
        <v>439</v>
      </c>
      <c r="D45" s="46"/>
      <c r="E45" s="40"/>
      <c r="F45" s="47"/>
      <c r="G45" s="2"/>
    </row>
    <row r="46" spans="2:7">
      <c r="B46" s="15"/>
      <c r="C46" s="22" t="s">
        <v>440</v>
      </c>
      <c r="D46" s="46"/>
      <c r="E46" s="40"/>
      <c r="F46" s="47"/>
    </row>
    <row r="47" spans="2:7">
      <c r="B47" s="15"/>
      <c r="C47" s="22" t="s">
        <v>441</v>
      </c>
      <c r="D47" s="46"/>
      <c r="E47" s="40"/>
      <c r="F47" s="47"/>
    </row>
    <row r="48" spans="2:7">
      <c r="B48" s="15"/>
      <c r="C48" s="22" t="s">
        <v>442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109" priority="3">
      <formula>IF(CELL("Zeile",D29)&lt;$D$25+CELL("Zeile",$D$29),1,0)</formula>
    </cfRule>
  </conditionalFormatting>
  <conditionalFormatting sqref="D30:D48">
    <cfRule type="expression" dxfId="108" priority="2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7" sqref="D7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446</v>
      </c>
      <c r="D5" s="57" t="str">
        <f>Netzbetreiber!$D$9</f>
        <v>Mitteldeutsche Netzgesellschaft Gas mbH</v>
      </c>
      <c r="H5" s="67"/>
      <c r="I5" s="67"/>
      <c r="J5" s="67"/>
      <c r="K5" s="67"/>
    </row>
    <row r="6" spans="2:15" ht="15" customHeight="1">
      <c r="B6" s="22"/>
      <c r="C6" s="61" t="s">
        <v>445</v>
      </c>
      <c r="D6" s="57" t="str">
        <f>Netzbetreiber!D28</f>
        <v>Mitteldeutsche Netzgesellschaft Gas mbH</v>
      </c>
      <c r="E6" s="15"/>
      <c r="H6" s="67"/>
      <c r="I6" s="67"/>
      <c r="J6" s="67"/>
      <c r="K6" s="67"/>
    </row>
    <row r="7" spans="2:15" ht="15" customHeight="1">
      <c r="B7" s="22"/>
      <c r="C7" s="59" t="s">
        <v>489</v>
      </c>
      <c r="D7" s="346">
        <f>Netzbetreiber!$D$11</f>
        <v>9870028600004</v>
      </c>
      <c r="E7" s="15"/>
      <c r="H7" s="67"/>
      <c r="I7" s="67"/>
      <c r="J7" s="67"/>
      <c r="K7" s="67"/>
    </row>
    <row r="8" spans="2:15" ht="15" customHeight="1">
      <c r="B8" s="22"/>
      <c r="C8" s="55" t="s">
        <v>132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258</v>
      </c>
      <c r="E11" s="15"/>
      <c r="H11" s="276" t="s">
        <v>255</v>
      </c>
      <c r="I11" s="276" t="s">
        <v>258</v>
      </c>
      <c r="J11" s="276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616</v>
      </c>
      <c r="D13" s="33" t="s">
        <v>617</v>
      </c>
      <c r="E13" s="15"/>
      <c r="H13" s="276" t="s">
        <v>617</v>
      </c>
      <c r="I13" s="276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431</v>
      </c>
      <c r="D15" s="42"/>
      <c r="E15" s="15"/>
      <c r="H15" s="67"/>
      <c r="I15" s="67"/>
      <c r="J15" s="67"/>
      <c r="K15" s="67"/>
    </row>
    <row r="16" spans="2:15" ht="15" customHeight="1">
      <c r="B16" s="23"/>
      <c r="C16" s="5" t="s">
        <v>430</v>
      </c>
      <c r="D16" s="42" t="s">
        <v>656</v>
      </c>
      <c r="E16" s="15"/>
      <c r="H16" s="272"/>
      <c r="I16" s="272"/>
      <c r="J16" s="272"/>
      <c r="K16" s="272"/>
      <c r="L16" s="273"/>
    </row>
    <row r="17" spans="2:16" ht="15" customHeight="1">
      <c r="B17" s="22"/>
      <c r="C17" s="5"/>
      <c r="D17" s="29"/>
      <c r="E17" s="15"/>
      <c r="H17" s="272"/>
      <c r="I17" s="272"/>
      <c r="J17" s="272"/>
      <c r="K17" s="272"/>
      <c r="L17" s="273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74" t="s">
        <v>256</v>
      </c>
      <c r="I18" s="274" t="s">
        <v>134</v>
      </c>
      <c r="J18" s="272"/>
      <c r="K18" s="272"/>
      <c r="L18" s="273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5" t="s">
        <v>576</v>
      </c>
      <c r="I19" s="275" t="s">
        <v>490</v>
      </c>
      <c r="J19" s="272"/>
      <c r="K19" s="272"/>
      <c r="L19" s="273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5" t="s">
        <v>491</v>
      </c>
      <c r="I20" s="275" t="s">
        <v>492</v>
      </c>
      <c r="J20" s="272"/>
      <c r="K20" s="272"/>
      <c r="L20" s="273"/>
    </row>
    <row r="21" spans="2:16" ht="15" customHeight="1">
      <c r="B21" s="22"/>
      <c r="C21" s="32"/>
      <c r="D21" s="16"/>
      <c r="E21" s="15"/>
      <c r="H21" s="275"/>
      <c r="I21" s="275"/>
      <c r="J21" s="272"/>
      <c r="K21" s="272"/>
      <c r="L21" s="273"/>
    </row>
    <row r="22" spans="2:16" ht="15" customHeight="1">
      <c r="B22" s="7" t="s">
        <v>84</v>
      </c>
      <c r="C22" s="8" t="s">
        <v>614</v>
      </c>
      <c r="D22" s="49" t="s">
        <v>610</v>
      </c>
      <c r="E22" s="15"/>
      <c r="H22" s="272" t="s">
        <v>610</v>
      </c>
      <c r="I22" s="272" t="s">
        <v>611</v>
      </c>
      <c r="J22" s="272"/>
      <c r="K22" s="8"/>
      <c r="L22" s="273"/>
    </row>
    <row r="23" spans="2:16" ht="15" customHeight="1">
      <c r="B23" s="7"/>
      <c r="C23" s="8" t="str">
        <f>HLOOKUP(D22,H22:I23,2,0)</f>
        <v>nach TU-München Verfahren</v>
      </c>
      <c r="D23" s="49" t="s">
        <v>619</v>
      </c>
      <c r="E23" s="15"/>
      <c r="H23" s="272" t="s">
        <v>613</v>
      </c>
      <c r="I23" s="8" t="s">
        <v>609</v>
      </c>
      <c r="J23" s="8"/>
      <c r="K23" s="8"/>
      <c r="L23" s="273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72" t="s">
        <v>612</v>
      </c>
      <c r="I24" s="272" t="s">
        <v>619</v>
      </c>
      <c r="J24" s="8"/>
      <c r="K24" s="8"/>
      <c r="L24" s="275" t="s">
        <v>620</v>
      </c>
      <c r="M24" s="275" t="s">
        <v>622</v>
      </c>
      <c r="N24" s="275" t="s">
        <v>621</v>
      </c>
      <c r="O24" s="8"/>
      <c r="P24" s="273"/>
    </row>
    <row r="25" spans="2:16" ht="15" customHeight="1">
      <c r="B25" s="22"/>
      <c r="C25" s="24"/>
      <c r="D25" s="15"/>
      <c r="E25" s="15"/>
      <c r="H25" s="272"/>
      <c r="I25" s="272"/>
      <c r="J25" s="272"/>
      <c r="K25" s="272"/>
      <c r="L25" s="273"/>
    </row>
    <row r="26" spans="2:16" ht="15" customHeight="1">
      <c r="B26" s="7" t="s">
        <v>370</v>
      </c>
      <c r="C26" s="6" t="s">
        <v>579</v>
      </c>
      <c r="D26" s="42" t="s">
        <v>135</v>
      </c>
      <c r="E26" s="15"/>
      <c r="H26" s="274" t="s">
        <v>133</v>
      </c>
      <c r="I26" s="274" t="s">
        <v>135</v>
      </c>
      <c r="J26" s="272"/>
      <c r="K26" s="272"/>
      <c r="L26" s="273"/>
    </row>
    <row r="27" spans="2:16" ht="15" customHeight="1">
      <c r="B27" s="7"/>
      <c r="C27" s="6" t="s">
        <v>623</v>
      </c>
      <c r="D27" s="42" t="s">
        <v>624</v>
      </c>
      <c r="E27" s="15"/>
      <c r="H27" s="308" t="s">
        <v>624</v>
      </c>
      <c r="I27" s="274" t="s">
        <v>625</v>
      </c>
      <c r="J27" s="274" t="s">
        <v>626</v>
      </c>
      <c r="K27" s="272"/>
      <c r="L27" s="273"/>
    </row>
    <row r="28" spans="2:16" ht="15" customHeight="1">
      <c r="B28" s="22"/>
      <c r="C28" s="15" t="str">
        <f>HLOOKUP(D27,H27:J28,2,0)</f>
        <v>=&gt; Q(Allokation)  =  Q(Synth.);    F(kor) = 1</v>
      </c>
      <c r="D28" s="309">
        <v>1</v>
      </c>
      <c r="E28" s="15"/>
      <c r="H28" s="275" t="s">
        <v>627</v>
      </c>
      <c r="I28" s="275" t="s">
        <v>628</v>
      </c>
      <c r="J28" s="275" t="s">
        <v>629</v>
      </c>
      <c r="K28" s="272"/>
      <c r="L28" s="273"/>
    </row>
    <row r="29" spans="2:16" ht="15" customHeight="1">
      <c r="B29" s="22"/>
      <c r="C29" s="15" t="str">
        <f>HLOOKUP(D27,H27:J29,3,0)</f>
        <v xml:space="preserve"> </v>
      </c>
      <c r="D29" s="310"/>
      <c r="E29" s="15"/>
      <c r="H29" s="275" t="s">
        <v>630</v>
      </c>
      <c r="I29" s="275" t="s">
        <v>631</v>
      </c>
      <c r="J29" s="275" t="s">
        <v>632</v>
      </c>
      <c r="K29" s="272"/>
      <c r="L29" s="273"/>
    </row>
    <row r="30" spans="2:16" ht="15" customHeight="1">
      <c r="B30" s="22"/>
      <c r="C30" s="24"/>
      <c r="D30" s="15"/>
      <c r="E30" s="15"/>
      <c r="H30" s="272"/>
      <c r="I30" s="272"/>
      <c r="J30" s="272"/>
      <c r="K30" s="272"/>
      <c r="L30" s="273"/>
    </row>
    <row r="31" spans="2:16" ht="15" customHeight="1">
      <c r="B31" s="7" t="s">
        <v>495</v>
      </c>
      <c r="C31" s="6" t="s">
        <v>578</v>
      </c>
      <c r="D31" s="42" t="s">
        <v>135</v>
      </c>
      <c r="E31" s="15"/>
      <c r="H31" s="274" t="s">
        <v>133</v>
      </c>
      <c r="I31" s="274" t="s">
        <v>135</v>
      </c>
      <c r="J31" s="272"/>
      <c r="K31" s="272"/>
      <c r="L31" s="273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5" t="s">
        <v>633</v>
      </c>
      <c r="I32" s="275" t="s">
        <v>634</v>
      </c>
      <c r="J32" s="272"/>
      <c r="K32" s="272"/>
      <c r="L32" s="273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5" t="s">
        <v>635</v>
      </c>
      <c r="I33" s="272" t="s">
        <v>630</v>
      </c>
      <c r="J33" s="272"/>
      <c r="K33" s="272"/>
      <c r="L33" s="273"/>
    </row>
    <row r="34" spans="2:39" ht="15" customHeight="1">
      <c r="B34" s="22"/>
      <c r="C34" s="24"/>
      <c r="D34" s="15"/>
      <c r="E34" s="15"/>
      <c r="H34" s="272"/>
      <c r="I34" s="272"/>
      <c r="J34" s="272"/>
      <c r="K34" s="272"/>
      <c r="L34" s="273"/>
    </row>
    <row r="35" spans="2:39" ht="15" customHeight="1">
      <c r="B35" s="23" t="s">
        <v>550</v>
      </c>
      <c r="C35" s="24" t="s">
        <v>497</v>
      </c>
      <c r="D35" s="268">
        <v>3</v>
      </c>
      <c r="E35" s="15"/>
      <c r="H35" s="272"/>
      <c r="I35" s="272"/>
      <c r="J35" s="272"/>
      <c r="K35" s="272"/>
      <c r="L35" s="273"/>
    </row>
    <row r="36" spans="2:39" ht="15" customHeight="1">
      <c r="B36" s="22"/>
      <c r="C36" s="24"/>
      <c r="D36" s="15"/>
      <c r="E36" s="15"/>
      <c r="H36" s="272"/>
      <c r="I36" s="272"/>
      <c r="J36" s="272"/>
      <c r="K36" s="272"/>
      <c r="L36" s="273"/>
    </row>
    <row r="37" spans="2:39" ht="15" customHeight="1">
      <c r="B37" s="7" t="s">
        <v>551</v>
      </c>
      <c r="C37" s="5" t="s">
        <v>365</v>
      </c>
      <c r="D37" s="34">
        <v>1500000</v>
      </c>
      <c r="E37" s="15" t="s">
        <v>509</v>
      </c>
      <c r="I37" s="272"/>
      <c r="J37" s="272"/>
      <c r="K37" s="272"/>
      <c r="L37" s="272"/>
      <c r="M37" s="273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366</v>
      </c>
      <c r="D40" s="36">
        <v>500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59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339" t="s">
        <v>660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conditionalFormatting sqref="D15">
    <cfRule type="expression" dxfId="107" priority="20">
      <formula>IF($D$11="Gaspool",1,0)</formula>
    </cfRule>
  </conditionalFormatting>
  <conditionalFormatting sqref="D16">
    <cfRule type="expression" dxfId="106" priority="17">
      <formula>IF($D$11="NCG",1,0)</formula>
    </cfRule>
  </conditionalFormatting>
  <conditionalFormatting sqref="D48:D62">
    <cfRule type="expression" dxfId="105" priority="16">
      <formula>IF(CELL("Zeile",D48)&lt;$D$46+CELL("Zeile",$D$48),1,0)</formula>
    </cfRule>
  </conditionalFormatting>
  <conditionalFormatting sqref="D49:D62">
    <cfRule type="expression" dxfId="104" priority="15">
      <formula>IF(CELL(D49)&lt;$D$36+27,1,0)</formula>
    </cfRule>
  </conditionalFormatting>
  <conditionalFormatting sqref="D23">
    <cfRule type="expression" dxfId="103" priority="14">
      <formula>IF($D$22=$H$22,1,0)</formula>
    </cfRule>
  </conditionalFormatting>
  <conditionalFormatting sqref="D31">
    <cfRule type="expression" dxfId="102" priority="3">
      <formula>IF($D$18="synthetisch",1,0)</formula>
    </cfRule>
  </conditionalFormatting>
  <conditionalFormatting sqref="D28">
    <cfRule type="expression" dxfId="101" priority="1">
      <formula>IF(AND($D$27=$I$27,$D$26=$H$26),1,0)</formula>
    </cfRule>
  </conditionalFormatting>
  <conditionalFormatting sqref="D26:D28">
    <cfRule type="expression" dxfId="100" priority="4">
      <formula>IF($D$18="analytisch",1,0)</formula>
    </cfRule>
  </conditionalFormatting>
  <conditionalFormatting sqref="D27">
    <cfRule type="expression" dxfId="99" priority="2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E6" sqref="E6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19.140625" style="128" customWidth="1"/>
    <col min="6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545</v>
      </c>
    </row>
    <row r="3" spans="1:56" ht="15" customHeight="1">
      <c r="B3" s="171"/>
    </row>
    <row r="4" spans="1:56">
      <c r="B4" s="130"/>
      <c r="C4" s="55" t="s">
        <v>446</v>
      </c>
      <c r="D4" s="56"/>
      <c r="E4" s="57" t="str">
        <f>Netzbetreiber!D9</f>
        <v>Mitteldeutsche Netzgesellschaft Gas mbH</v>
      </c>
      <c r="F4" s="130"/>
      <c r="M4" s="130"/>
      <c r="N4" s="130"/>
      <c r="O4" s="130"/>
    </row>
    <row r="5" spans="1:56">
      <c r="B5" s="130"/>
      <c r="C5" s="55" t="s">
        <v>445</v>
      </c>
      <c r="D5" s="56"/>
      <c r="E5" s="57" t="str">
        <f>Netzbetreiber!D28</f>
        <v>Mitteldeutsche Netzgesellschaft Gas mbH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489</v>
      </c>
      <c r="D6" s="56"/>
      <c r="E6" s="341">
        <f>Netzbetreiber!$D$11</f>
        <v>9870028600004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50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498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523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586</v>
      </c>
      <c r="D10" s="130"/>
      <c r="E10" s="130"/>
      <c r="F10" s="299">
        <v>1</v>
      </c>
      <c r="G10" s="56"/>
      <c r="H10" s="172" t="s">
        <v>603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604</v>
      </c>
      <c r="D11" s="130"/>
      <c r="E11" s="130"/>
      <c r="F11" s="296" t="str">
        <f>INDEX('SLP-Verfahren'!D48:D62,'SLP-Temp-Gebiet#01 bis Nov 2016'!F10)</f>
        <v>Wetterstation Leipzig/Halle</v>
      </c>
      <c r="G11" s="300"/>
      <c r="H11" s="342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49" t="s">
        <v>585</v>
      </c>
      <c r="D13" s="349"/>
      <c r="E13" s="349"/>
      <c r="F13" s="183" t="s">
        <v>549</v>
      </c>
      <c r="G13" s="130" t="s">
        <v>547</v>
      </c>
      <c r="H13" s="265" t="s">
        <v>564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0" t="s">
        <v>449</v>
      </c>
      <c r="D14" s="350"/>
      <c r="E14" s="89" t="s">
        <v>450</v>
      </c>
      <c r="F14" s="266"/>
      <c r="G14" s="267"/>
      <c r="H14" s="51"/>
      <c r="I14" s="56"/>
      <c r="J14" s="130"/>
      <c r="K14" s="130"/>
      <c r="L14" s="130"/>
      <c r="M14" s="130"/>
      <c r="N14" s="130"/>
      <c r="O14" s="173" t="s">
        <v>528</v>
      </c>
      <c r="R14" s="209" t="s">
        <v>565</v>
      </c>
      <c r="S14" s="209" t="s">
        <v>566</v>
      </c>
      <c r="T14" s="209" t="s">
        <v>567</v>
      </c>
      <c r="U14" s="209" t="s">
        <v>568</v>
      </c>
      <c r="V14" s="209" t="s">
        <v>548</v>
      </c>
      <c r="W14" s="209" t="s">
        <v>569</v>
      </c>
      <c r="X14" s="209" t="s">
        <v>570</v>
      </c>
      <c r="Y14" s="209" t="s">
        <v>571</v>
      </c>
      <c r="Z14" s="209" t="s">
        <v>572</v>
      </c>
      <c r="AA14" s="209" t="s">
        <v>573</v>
      </c>
      <c r="AB14" s="209" t="s">
        <v>574</v>
      </c>
      <c r="AC14" s="209" t="s">
        <v>575</v>
      </c>
    </row>
    <row r="15" spans="1:56" ht="19.5" customHeight="1">
      <c r="B15" s="130"/>
      <c r="C15" s="350" t="s">
        <v>387</v>
      </c>
      <c r="D15" s="350"/>
      <c r="E15" s="89" t="s">
        <v>450</v>
      </c>
      <c r="F15" s="266"/>
      <c r="G15" s="267"/>
      <c r="H15" s="51"/>
      <c r="I15" s="56"/>
      <c r="J15" s="130"/>
      <c r="K15" s="130"/>
      <c r="L15" s="130"/>
      <c r="M15" s="130"/>
      <c r="N15" s="130"/>
      <c r="O15" s="161"/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370</v>
      </c>
      <c r="AH15" s="264" t="s">
        <v>495</v>
      </c>
      <c r="AI15" s="264" t="s">
        <v>550</v>
      </c>
      <c r="AJ15" s="264" t="s">
        <v>551</v>
      </c>
      <c r="AK15" s="264" t="s">
        <v>552</v>
      </c>
      <c r="AL15" s="264" t="s">
        <v>553</v>
      </c>
      <c r="AM15" s="264" t="s">
        <v>554</v>
      </c>
      <c r="AN15" s="264" t="s">
        <v>555</v>
      </c>
      <c r="AO15" s="264" t="s">
        <v>556</v>
      </c>
      <c r="AP15" s="264" t="s">
        <v>557</v>
      </c>
      <c r="AQ15" s="264" t="s">
        <v>558</v>
      </c>
      <c r="AR15" s="264" t="s">
        <v>559</v>
      </c>
      <c r="AS15" s="264" t="s">
        <v>560</v>
      </c>
      <c r="AT15" s="264" t="s">
        <v>561</v>
      </c>
      <c r="AU15" s="264" t="s">
        <v>562</v>
      </c>
      <c r="AV15" s="264" t="s">
        <v>563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518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524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519</v>
      </c>
      <c r="D20" s="180" t="s">
        <v>515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526</v>
      </c>
      <c r="D21" s="153" t="s">
        <v>517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538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505</v>
      </c>
      <c r="T23" s="29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521</v>
      </c>
      <c r="D24" s="188"/>
      <c r="E24" s="340" t="s">
        <v>661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5" t="s">
        <v>522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516</v>
      </c>
      <c r="D25" s="188"/>
      <c r="E25" s="160">
        <v>10469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140</v>
      </c>
      <c r="D26" s="188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520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139</v>
      </c>
      <c r="D30" s="180" t="s">
        <v>254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527</v>
      </c>
      <c r="D31" s="186" t="s">
        <v>253</v>
      </c>
      <c r="E31" s="287">
        <f>1-SUMPRODUCT(F29:N29,F31:N31)</f>
        <v>0.58329999999999993</v>
      </c>
      <c r="F31" s="287">
        <f>ROUND(F32/$D$32,4)</f>
        <v>0.1167</v>
      </c>
      <c r="G31" s="287">
        <f t="shared" ref="G31:N31" si="3">ROUND(G32/$D$32,4)</f>
        <v>7.3300000000000004E-2</v>
      </c>
      <c r="H31" s="287">
        <f t="shared" si="3"/>
        <v>0.22670000000000001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534</v>
      </c>
      <c r="D32" s="293">
        <f>SUMPRODUCT(E32:N32,E29:N29)</f>
        <v>1</v>
      </c>
      <c r="E32" s="288">
        <v>0.58330000000000004</v>
      </c>
      <c r="F32" s="288">
        <v>0.1167</v>
      </c>
      <c r="G32" s="288">
        <v>7.3300000000000004E-2</v>
      </c>
      <c r="H32" s="288">
        <v>0.22670000000000001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3"/>
      <c r="C34" s="187" t="s">
        <v>452</v>
      </c>
      <c r="D34" s="153" t="s">
        <v>451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5" t="s">
        <v>141</v>
      </c>
      <c r="Q35" s="211"/>
      <c r="R35" s="67" t="s">
        <v>605</v>
      </c>
      <c r="S35" s="67" t="s">
        <v>608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444</v>
      </c>
      <c r="D36" s="119" t="s">
        <v>539</v>
      </c>
      <c r="E36" s="162" t="s">
        <v>453</v>
      </c>
      <c r="F36" s="162" t="s">
        <v>453</v>
      </c>
      <c r="G36" s="162" t="s">
        <v>454</v>
      </c>
      <c r="H36" s="162" t="s">
        <v>454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269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349</v>
      </c>
      <c r="D39" s="198"/>
      <c r="E39" s="198" t="s">
        <v>532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533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525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530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531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536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537</v>
      </c>
      <c r="D46" s="201" t="s">
        <v>535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362</v>
      </c>
      <c r="K46" s="198"/>
      <c r="L46" s="198"/>
      <c r="M46" s="198"/>
      <c r="N46" s="198"/>
      <c r="O46" s="199"/>
    </row>
    <row r="47" spans="2:28">
      <c r="B47" s="193"/>
      <c r="C47" s="200" t="s">
        <v>348</v>
      </c>
      <c r="D47" s="201" t="s">
        <v>535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362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580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0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519</v>
      </c>
      <c r="D54" s="180" t="s">
        <v>515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526</v>
      </c>
      <c r="D55" s="153" t="s">
        <v>517</v>
      </c>
      <c r="E55" s="287">
        <f>1-SUMPRODUCT(F53:N53,F55:N55)</f>
        <v>1</v>
      </c>
      <c r="F55" s="287">
        <f>ROUND(F56/$D$56,4)</f>
        <v>1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538</v>
      </c>
      <c r="D56" s="186">
        <f>SUMPRODUCT(E56:N56,E53:N53)</f>
        <v>1</v>
      </c>
      <c r="E56" s="288">
        <f>E22</f>
        <v>1</v>
      </c>
      <c r="F56" s="288">
        <f t="shared" ref="F56:N56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136</v>
      </c>
      <c r="D57" s="188"/>
      <c r="E57" s="156" t="str">
        <f>E23</f>
        <v>DWD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5" t="s">
        <v>141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521</v>
      </c>
      <c r="D58" s="188"/>
      <c r="E58" s="156" t="str">
        <f>E24</f>
        <v>Leipzig/Halle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5" t="s">
        <v>522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516</v>
      </c>
      <c r="D59" s="188"/>
      <c r="E59" s="160">
        <f>E25</f>
        <v>10469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5" t="s">
        <v>142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5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520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11">IF(F64&gt;$F$62,0,1)</f>
        <v>1</v>
      </c>
      <c r="G63" s="178">
        <f t="shared" si="11"/>
        <v>1</v>
      </c>
      <c r="H63" s="178">
        <f t="shared" si="11"/>
        <v>1</v>
      </c>
      <c r="I63" s="178">
        <f t="shared" si="11"/>
        <v>0</v>
      </c>
      <c r="J63" s="178">
        <f t="shared" si="11"/>
        <v>0</v>
      </c>
      <c r="K63" s="178">
        <f t="shared" si="11"/>
        <v>0</v>
      </c>
      <c r="L63" s="178">
        <f t="shared" si="11"/>
        <v>0</v>
      </c>
      <c r="M63" s="178">
        <f t="shared" si="11"/>
        <v>0</v>
      </c>
      <c r="N63" s="178">
        <f t="shared" si="11"/>
        <v>0</v>
      </c>
    </row>
    <row r="64" spans="2:28" ht="18" customHeight="1">
      <c r="B64" s="130"/>
      <c r="C64" s="179" t="s">
        <v>139</v>
      </c>
      <c r="D64" s="180" t="s">
        <v>254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527</v>
      </c>
      <c r="D65" s="186" t="s">
        <v>253</v>
      </c>
      <c r="E65" s="287">
        <f>1-SUMPRODUCT(F63:N63,F65:N65)</f>
        <v>0.58329999999999993</v>
      </c>
      <c r="F65" s="287">
        <f>ROUND(F66/$D$66,4)</f>
        <v>0.1167</v>
      </c>
      <c r="G65" s="287">
        <f t="shared" ref="G65:N65" si="12">ROUND(G66/$D$66,4)</f>
        <v>7.3300000000000004E-2</v>
      </c>
      <c r="H65" s="287">
        <f t="shared" si="12"/>
        <v>0.22670000000000001</v>
      </c>
      <c r="I65" s="287">
        <f t="shared" si="12"/>
        <v>0</v>
      </c>
      <c r="J65" s="287">
        <f t="shared" si="12"/>
        <v>0</v>
      </c>
      <c r="K65" s="287">
        <f t="shared" si="12"/>
        <v>0</v>
      </c>
      <c r="L65" s="287">
        <f t="shared" si="12"/>
        <v>0</v>
      </c>
      <c r="M65" s="287">
        <f t="shared" si="12"/>
        <v>0</v>
      </c>
      <c r="N65" s="287">
        <f t="shared" si="12"/>
        <v>0</v>
      </c>
      <c r="O65" s="185"/>
    </row>
    <row r="66" spans="2:15">
      <c r="B66" s="183"/>
      <c r="C66" s="184" t="s">
        <v>534</v>
      </c>
      <c r="D66" s="186">
        <f>SUMPRODUCT(E66:N66,E63:N63)</f>
        <v>1</v>
      </c>
      <c r="E66" s="295">
        <f>E32</f>
        <v>0.58330000000000004</v>
      </c>
      <c r="F66" s="295">
        <f t="shared" ref="F66:N66" si="13">F32</f>
        <v>0.1167</v>
      </c>
      <c r="G66" s="295">
        <f t="shared" si="13"/>
        <v>7.3300000000000004E-2</v>
      </c>
      <c r="H66" s="295">
        <f t="shared" si="13"/>
        <v>0.22670000000000001</v>
      </c>
      <c r="I66" s="295">
        <f t="shared" si="13"/>
        <v>0</v>
      </c>
      <c r="J66" s="295">
        <f t="shared" si="13"/>
        <v>0</v>
      </c>
      <c r="K66" s="295">
        <f t="shared" si="13"/>
        <v>0</v>
      </c>
      <c r="L66" s="295">
        <f t="shared" si="13"/>
        <v>0</v>
      </c>
      <c r="M66" s="295">
        <f t="shared" si="13"/>
        <v>0</v>
      </c>
      <c r="N66" s="295">
        <f t="shared" si="13"/>
        <v>0</v>
      </c>
      <c r="O66" s="185" t="s">
        <v>144</v>
      </c>
    </row>
    <row r="67" spans="2:15">
      <c r="B67" s="183"/>
      <c r="C67" s="187" t="s">
        <v>361</v>
      </c>
      <c r="D67" s="153" t="s">
        <v>360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5" t="s">
        <v>141</v>
      </c>
    </row>
    <row r="68" spans="2:15">
      <c r="B68" s="183"/>
      <c r="C68" s="187" t="s">
        <v>452</v>
      </c>
      <c r="D68" s="153" t="s">
        <v>451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5" t="s">
        <v>141</v>
      </c>
    </row>
    <row r="69" spans="2:15">
      <c r="B69" s="183"/>
      <c r="C69" s="187" t="s">
        <v>606</v>
      </c>
      <c r="D69" s="153" t="s">
        <v>607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5" t="s">
        <v>141</v>
      </c>
    </row>
    <row r="70" spans="2:15">
      <c r="B70" s="183"/>
      <c r="C70" s="192" t="s">
        <v>444</v>
      </c>
      <c r="D70" s="119" t="s">
        <v>539</v>
      </c>
      <c r="E70" s="163" t="s">
        <v>454</v>
      </c>
      <c r="F70" s="163" t="s">
        <v>454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5" t="s">
        <v>141</v>
      </c>
    </row>
    <row r="71" spans="2:15"/>
    <row r="72" spans="2:15" ht="15.75" customHeight="1">
      <c r="C72" s="351" t="s">
        <v>581</v>
      </c>
      <c r="D72" s="351"/>
      <c r="E72" s="351"/>
      <c r="F72" s="35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98" priority="28">
      <formula>IF(E$20&lt;=$F$18,1,0)</formula>
    </cfRule>
  </conditionalFormatting>
  <conditionalFormatting sqref="E32:N36">
    <cfRule type="expression" dxfId="97" priority="27">
      <formula>IF(E$30&lt;=$F$28,1,0)</formula>
    </cfRule>
  </conditionalFormatting>
  <conditionalFormatting sqref="E26:F26">
    <cfRule type="expression" dxfId="96" priority="26">
      <formula>IF(E$20&lt;=$F$18,1,0)</formula>
    </cfRule>
  </conditionalFormatting>
  <conditionalFormatting sqref="E26:N26">
    <cfRule type="expression" dxfId="95" priority="25">
      <formula>IF(E$20&lt;=$F$18,1,0)</formula>
    </cfRule>
  </conditionalFormatting>
  <conditionalFormatting sqref="E56:N59">
    <cfRule type="expression" dxfId="94" priority="22">
      <formula>IF(E$54&lt;=$F$52,1,0)</formula>
    </cfRule>
  </conditionalFormatting>
  <conditionalFormatting sqref="E60:N60">
    <cfRule type="expression" dxfId="93" priority="21">
      <formula>IF(E$54&lt;=$F$52,1,0)</formula>
    </cfRule>
  </conditionalFormatting>
  <conditionalFormatting sqref="E66:N68">
    <cfRule type="expression" dxfId="92" priority="15">
      <formula>IF(E$64&lt;=$F$62,1,0)</formula>
    </cfRule>
  </conditionalFormatting>
  <conditionalFormatting sqref="E65:N68 E70:N70">
    <cfRule type="expression" dxfId="91" priority="13">
      <formula>IF(E$64&gt;$F$62,1,0)</formula>
    </cfRule>
  </conditionalFormatting>
  <conditionalFormatting sqref="E56:N60">
    <cfRule type="expression" dxfId="90" priority="12">
      <formula>IF(E$54&gt;$F$52,1,0)</formula>
    </cfRule>
  </conditionalFormatting>
  <conditionalFormatting sqref="E21:N26">
    <cfRule type="expression" dxfId="89" priority="11">
      <formula>IF(E$20&gt;$F$18,1,0)</formula>
    </cfRule>
  </conditionalFormatting>
  <conditionalFormatting sqref="E32:N36">
    <cfRule type="expression" dxfId="88" priority="10">
      <formula>IF(E$30&gt;$F$28,1,0)</formula>
    </cfRule>
  </conditionalFormatting>
  <conditionalFormatting sqref="H11 H8:H9">
    <cfRule type="expression" dxfId="87" priority="9">
      <formula>IF($F$9=1,1,0)</formula>
    </cfRule>
  </conditionalFormatting>
  <conditionalFormatting sqref="E55:N55">
    <cfRule type="expression" dxfId="86" priority="8">
      <formula>IF(E$54&gt;$F$52,1,0)</formula>
    </cfRule>
  </conditionalFormatting>
  <conditionalFormatting sqref="E31:N31">
    <cfRule type="expression" dxfId="85" priority="7">
      <formula>IF(E$30&gt;$F$28,1,0)</formula>
    </cfRule>
  </conditionalFormatting>
  <conditionalFormatting sqref="E70:N70">
    <cfRule type="expression" dxfId="84" priority="6">
      <formula>IF(E$64&lt;=$F$62,1,0)</formula>
    </cfRule>
  </conditionalFormatting>
  <conditionalFormatting sqref="H10">
    <cfRule type="expression" dxfId="83" priority="5">
      <formula>IF($F$9=1,1,0)</formula>
    </cfRule>
  </conditionalFormatting>
  <conditionalFormatting sqref="E69:N69">
    <cfRule type="expression" dxfId="82" priority="2">
      <formula>IF(E$64&lt;=$F$62,1,0)</formula>
    </cfRule>
  </conditionalFormatting>
  <conditionalFormatting sqref="E69:N69">
    <cfRule type="expression" dxfId="81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3:N34 E69:N69 F25:N25 I32:N32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545</v>
      </c>
    </row>
    <row r="3" spans="1:56" ht="15" customHeight="1">
      <c r="B3" s="171"/>
    </row>
    <row r="4" spans="1:56">
      <c r="B4" s="130"/>
      <c r="C4" s="55" t="s">
        <v>446</v>
      </c>
      <c r="D4" s="56"/>
      <c r="E4" s="57" t="s">
        <v>488</v>
      </c>
      <c r="F4" s="130"/>
      <c r="M4" s="130"/>
      <c r="N4" s="130"/>
      <c r="O4" s="130"/>
    </row>
    <row r="5" spans="1:56">
      <c r="B5" s="130"/>
      <c r="C5" s="55" t="s">
        <v>445</v>
      </c>
      <c r="D5" s="56"/>
      <c r="E5" s="57" t="str">
        <f>Netzbetreiber!D28</f>
        <v>Mitteldeutsche Netzgesellschaft Gas mbH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489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50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498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523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586</v>
      </c>
      <c r="D10" s="130"/>
      <c r="E10" s="130"/>
      <c r="F10" s="299">
        <v>2</v>
      </c>
      <c r="G10" s="56"/>
      <c r="H10" s="172" t="s">
        <v>603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604</v>
      </c>
      <c r="D11" s="130"/>
      <c r="E11" s="130"/>
      <c r="F11" s="296">
        <f>INDEX('SLP-Verfahren'!D48:D62,'SLP-Temp-Gebiet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49" t="s">
        <v>585</v>
      </c>
      <c r="D13" s="349"/>
      <c r="E13" s="349"/>
      <c r="F13" s="183" t="s">
        <v>549</v>
      </c>
      <c r="G13" s="130" t="s">
        <v>547</v>
      </c>
      <c r="H13" s="265" t="s">
        <v>564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0" t="s">
        <v>449</v>
      </c>
      <c r="D14" s="350"/>
      <c r="E14" s="89" t="s">
        <v>450</v>
      </c>
      <c r="F14" s="266" t="s">
        <v>84</v>
      </c>
      <c r="G14" s="267" t="s">
        <v>573</v>
      </c>
      <c r="H14" s="51">
        <v>0</v>
      </c>
      <c r="I14" s="56"/>
      <c r="J14" s="130"/>
      <c r="K14" s="130"/>
      <c r="L14" s="130"/>
      <c r="M14" s="130"/>
      <c r="N14" s="130"/>
      <c r="O14" s="173" t="s">
        <v>528</v>
      </c>
      <c r="R14" s="209" t="s">
        <v>565</v>
      </c>
      <c r="S14" s="209" t="s">
        <v>566</v>
      </c>
      <c r="T14" s="209" t="s">
        <v>567</v>
      </c>
      <c r="U14" s="209" t="s">
        <v>568</v>
      </c>
      <c r="V14" s="209" t="s">
        <v>548</v>
      </c>
      <c r="W14" s="209" t="s">
        <v>569</v>
      </c>
      <c r="X14" s="209" t="s">
        <v>570</v>
      </c>
      <c r="Y14" s="209" t="s">
        <v>571</v>
      </c>
      <c r="Z14" s="209" t="s">
        <v>572</v>
      </c>
      <c r="AA14" s="209" t="s">
        <v>573</v>
      </c>
      <c r="AB14" s="209" t="s">
        <v>574</v>
      </c>
      <c r="AC14" s="209" t="s">
        <v>575</v>
      </c>
    </row>
    <row r="15" spans="1:56" ht="19.5" customHeight="1">
      <c r="B15" s="130"/>
      <c r="C15" s="350" t="s">
        <v>387</v>
      </c>
      <c r="D15" s="350"/>
      <c r="E15" s="89" t="s">
        <v>450</v>
      </c>
      <c r="F15" s="266" t="s">
        <v>70</v>
      </c>
      <c r="G15" s="267" t="s">
        <v>567</v>
      </c>
      <c r="H15" s="51">
        <v>0</v>
      </c>
      <c r="I15" s="56"/>
      <c r="J15" s="130"/>
      <c r="K15" s="130"/>
      <c r="L15" s="130"/>
      <c r="M15" s="130"/>
      <c r="N15" s="130"/>
      <c r="O15" s="161" t="s">
        <v>529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370</v>
      </c>
      <c r="AH15" s="264" t="s">
        <v>495</v>
      </c>
      <c r="AI15" s="264" t="s">
        <v>550</v>
      </c>
      <c r="AJ15" s="264" t="s">
        <v>551</v>
      </c>
      <c r="AK15" s="264" t="s">
        <v>552</v>
      </c>
      <c r="AL15" s="264" t="s">
        <v>553</v>
      </c>
      <c r="AM15" s="264" t="s">
        <v>554</v>
      </c>
      <c r="AN15" s="264" t="s">
        <v>555</v>
      </c>
      <c r="AO15" s="264" t="s">
        <v>556</v>
      </c>
      <c r="AP15" s="264" t="s">
        <v>557</v>
      </c>
      <c r="AQ15" s="264" t="s">
        <v>558</v>
      </c>
      <c r="AR15" s="264" t="s">
        <v>559</v>
      </c>
      <c r="AS15" s="264" t="s">
        <v>560</v>
      </c>
      <c r="AT15" s="264" t="s">
        <v>561</v>
      </c>
      <c r="AU15" s="264" t="s">
        <v>562</v>
      </c>
      <c r="AV15" s="264" t="s">
        <v>563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518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524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519</v>
      </c>
      <c r="D20" s="180" t="s">
        <v>515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526</v>
      </c>
      <c r="D21" s="153" t="s">
        <v>517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538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505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521</v>
      </c>
      <c r="D24" s="188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5" t="s">
        <v>522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516</v>
      </c>
      <c r="D25" s="188"/>
      <c r="E25" s="160" t="s">
        <v>363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140</v>
      </c>
      <c r="D26" s="188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520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139</v>
      </c>
      <c r="D30" s="180" t="s">
        <v>254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527</v>
      </c>
      <c r="D31" s="186" t="s">
        <v>253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534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3"/>
      <c r="C34" s="187" t="s">
        <v>452</v>
      </c>
      <c r="D34" s="153" t="s">
        <v>451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5" t="s">
        <v>141</v>
      </c>
      <c r="Q35" s="211"/>
      <c r="R35" s="67" t="s">
        <v>605</v>
      </c>
      <c r="S35" s="67" t="s">
        <v>608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444</v>
      </c>
      <c r="D36" s="119" t="s">
        <v>539</v>
      </c>
      <c r="E36" s="162" t="s">
        <v>453</v>
      </c>
      <c r="F36" s="162" t="s">
        <v>453</v>
      </c>
      <c r="G36" s="162" t="s">
        <v>454</v>
      </c>
      <c r="H36" s="162" t="s">
        <v>454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269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349</v>
      </c>
      <c r="D39" s="198"/>
      <c r="E39" s="198" t="s">
        <v>532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533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525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530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531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536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537</v>
      </c>
      <c r="D46" s="201" t="s">
        <v>535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362</v>
      </c>
      <c r="K46" s="198"/>
      <c r="L46" s="198"/>
      <c r="M46" s="198"/>
      <c r="N46" s="198"/>
      <c r="O46" s="199"/>
    </row>
    <row r="47" spans="2:28">
      <c r="B47" s="193"/>
      <c r="C47" s="200" t="s">
        <v>348</v>
      </c>
      <c r="D47" s="201" t="s">
        <v>535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362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580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519</v>
      </c>
      <c r="D54" s="180" t="s">
        <v>515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526</v>
      </c>
      <c r="D55" s="153" t="s">
        <v>517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538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136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141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521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516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142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520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139</v>
      </c>
      <c r="D64" s="180" t="s">
        <v>254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527</v>
      </c>
      <c r="D65" s="186" t="s">
        <v>253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534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144</v>
      </c>
    </row>
    <row r="67" spans="2:15">
      <c r="B67" s="183"/>
      <c r="C67" s="187" t="s">
        <v>361</v>
      </c>
      <c r="D67" s="153" t="s">
        <v>360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141</v>
      </c>
    </row>
    <row r="68" spans="2:15">
      <c r="B68" s="183"/>
      <c r="C68" s="187" t="s">
        <v>452</v>
      </c>
      <c r="D68" s="153" t="s">
        <v>451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141</v>
      </c>
    </row>
    <row r="69" spans="2:15">
      <c r="B69" s="183"/>
      <c r="C69" s="187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141</v>
      </c>
    </row>
    <row r="70" spans="2:15">
      <c r="B70" s="183"/>
      <c r="C70" s="192" t="s">
        <v>444</v>
      </c>
      <c r="D70" s="119" t="s">
        <v>539</v>
      </c>
      <c r="E70" s="163" t="s">
        <v>454</v>
      </c>
      <c r="F70" s="163" t="s">
        <v>454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141</v>
      </c>
    </row>
    <row r="71" spans="2:15"/>
    <row r="72" spans="2:15" ht="15.75" customHeight="1">
      <c r="C72" s="351" t="s">
        <v>581</v>
      </c>
      <c r="D72" s="351"/>
      <c r="E72" s="351"/>
      <c r="F72" s="351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80" priority="18">
      <formula>IF(E$20&lt;=$F$18,1,0)</formula>
    </cfRule>
  </conditionalFormatting>
  <conditionalFormatting sqref="E32:N36">
    <cfRule type="expression" dxfId="79" priority="17">
      <formula>IF(E$30&lt;=$F$28,1,0)</formula>
    </cfRule>
  </conditionalFormatting>
  <conditionalFormatting sqref="E26:F26">
    <cfRule type="expression" dxfId="78" priority="16">
      <formula>IF(E$20&lt;=$F$18,1,0)</formula>
    </cfRule>
  </conditionalFormatting>
  <conditionalFormatting sqref="E26:N26">
    <cfRule type="expression" dxfId="77" priority="15">
      <formula>IF(E$20&lt;=$F$18,1,0)</formula>
    </cfRule>
  </conditionalFormatting>
  <conditionalFormatting sqref="E56:N59">
    <cfRule type="expression" dxfId="76" priority="14">
      <formula>IF(E$54&lt;=$F$52,1,0)</formula>
    </cfRule>
  </conditionalFormatting>
  <conditionalFormatting sqref="E60:N60">
    <cfRule type="expression" dxfId="75" priority="13">
      <formula>IF(E$54&lt;=$F$52,1,0)</formula>
    </cfRule>
  </conditionalFormatting>
  <conditionalFormatting sqref="E66:N68">
    <cfRule type="expression" dxfId="74" priority="12">
      <formula>IF(E$64&lt;=$F$62,1,0)</formula>
    </cfRule>
  </conditionalFormatting>
  <conditionalFormatting sqref="E65:N68 E70:N70">
    <cfRule type="expression" dxfId="73" priority="11">
      <formula>IF(E$64&gt;$F$62,1,0)</formula>
    </cfRule>
  </conditionalFormatting>
  <conditionalFormatting sqref="E56:N60">
    <cfRule type="expression" dxfId="72" priority="10">
      <formula>IF(E$54&gt;$F$52,1,0)</formula>
    </cfRule>
  </conditionalFormatting>
  <conditionalFormatting sqref="E21:N26">
    <cfRule type="expression" dxfId="71" priority="9">
      <formula>IF(E$20&gt;$F$18,1,0)</formula>
    </cfRule>
  </conditionalFormatting>
  <conditionalFormatting sqref="E32:N36">
    <cfRule type="expression" dxfId="70" priority="8">
      <formula>IF(E$30&gt;$F$28,1,0)</formula>
    </cfRule>
  </conditionalFormatting>
  <conditionalFormatting sqref="H11 H8:H9">
    <cfRule type="expression" dxfId="69" priority="7">
      <formula>IF($F$9=1,1,0)</formula>
    </cfRule>
  </conditionalFormatting>
  <conditionalFormatting sqref="E55:N55">
    <cfRule type="expression" dxfId="68" priority="6">
      <formula>IF(E$54&gt;$F$52,1,0)</formula>
    </cfRule>
  </conditionalFormatting>
  <conditionalFormatting sqref="E31:N31">
    <cfRule type="expression" dxfId="67" priority="5">
      <formula>IF(E$30&gt;$F$28,1,0)</formula>
    </cfRule>
  </conditionalFormatting>
  <conditionalFormatting sqref="E70:N70">
    <cfRule type="expression" dxfId="66" priority="4">
      <formula>IF(E$64&lt;=$F$62,1,0)</formula>
    </cfRule>
  </conditionalFormatting>
  <conditionalFormatting sqref="H10">
    <cfRule type="expression" dxfId="65" priority="3">
      <formula>IF($F$9=1,1,0)</formula>
    </cfRule>
  </conditionalFormatting>
  <conditionalFormatting sqref="E69:N69">
    <cfRule type="expression" dxfId="64" priority="2">
      <formula>IF(E$64&lt;=$F$62,1,0)</formula>
    </cfRule>
  </conditionalFormatting>
  <conditionalFormatting sqref="E69:N69">
    <cfRule type="expression" dxfId="63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XFC78"/>
  <sheetViews>
    <sheetView showGridLines="0" zoomScale="70" zoomScaleNormal="70" workbookViewId="0">
      <selection activeCell="I30" sqref="I30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19.140625" style="128" customWidth="1"/>
    <col min="6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545</v>
      </c>
    </row>
    <row r="3" spans="1:56" ht="15" customHeight="1">
      <c r="B3" s="171"/>
    </row>
    <row r="4" spans="1:56">
      <c r="B4" s="130"/>
      <c r="C4" s="55" t="s">
        <v>446</v>
      </c>
      <c r="D4" s="56"/>
      <c r="E4" s="57" t="str">
        <f>Netzbetreiber!D9</f>
        <v>Mitteldeutsche Netzgesellschaft Gas mbH</v>
      </c>
      <c r="F4" s="130"/>
      <c r="M4" s="130"/>
      <c r="N4" s="130"/>
      <c r="O4" s="130"/>
    </row>
    <row r="5" spans="1:56">
      <c r="B5" s="130"/>
      <c r="C5" s="55" t="s">
        <v>445</v>
      </c>
      <c r="D5" s="56"/>
      <c r="E5" s="57" t="str">
        <f>Netzbetreiber!D28</f>
        <v>Mitteldeutsche Netzgesellschaft Gas mbH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489</v>
      </c>
      <c r="D6" s="56"/>
      <c r="E6" s="341">
        <f>Netzbetreiber!$D$11</f>
        <v>9870028600004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50">
        <v>42705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498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523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586</v>
      </c>
      <c r="D10" s="130"/>
      <c r="E10" s="130"/>
      <c r="F10" s="299">
        <v>1</v>
      </c>
      <c r="G10" s="56"/>
      <c r="H10" s="172" t="s">
        <v>603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604</v>
      </c>
      <c r="D11" s="130"/>
      <c r="E11" s="130"/>
      <c r="F11" s="296" t="str">
        <f>INDEX('SLP-Verfahren'!D48:D62,'SLP-Temp-Gebiet#01 bis Nov 2016'!F10)</f>
        <v>Wetterstation Leipzig/Halle</v>
      </c>
      <c r="G11" s="300"/>
      <c r="H11" s="342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49" t="s">
        <v>585</v>
      </c>
      <c r="D13" s="349"/>
      <c r="E13" s="349"/>
      <c r="F13" s="183" t="s">
        <v>549</v>
      </c>
      <c r="G13" s="130" t="s">
        <v>547</v>
      </c>
      <c r="H13" s="265" t="s">
        <v>564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0" t="s">
        <v>449</v>
      </c>
      <c r="D14" s="350"/>
      <c r="E14" s="89" t="s">
        <v>450</v>
      </c>
      <c r="F14" s="266"/>
      <c r="G14" s="267"/>
      <c r="H14" s="51"/>
      <c r="I14" s="56"/>
      <c r="J14" s="130"/>
      <c r="K14" s="130"/>
      <c r="L14" s="130"/>
      <c r="M14" s="130"/>
      <c r="N14" s="130"/>
      <c r="O14" s="173" t="s">
        <v>528</v>
      </c>
      <c r="R14" s="209" t="s">
        <v>565</v>
      </c>
      <c r="S14" s="209" t="s">
        <v>566</v>
      </c>
      <c r="T14" s="209" t="s">
        <v>567</v>
      </c>
      <c r="U14" s="209" t="s">
        <v>568</v>
      </c>
      <c r="V14" s="209" t="s">
        <v>548</v>
      </c>
      <c r="W14" s="209" t="s">
        <v>569</v>
      </c>
      <c r="X14" s="209" t="s">
        <v>570</v>
      </c>
      <c r="Y14" s="209" t="s">
        <v>571</v>
      </c>
      <c r="Z14" s="209" t="s">
        <v>572</v>
      </c>
      <c r="AA14" s="209" t="s">
        <v>573</v>
      </c>
      <c r="AB14" s="209" t="s">
        <v>574</v>
      </c>
      <c r="AC14" s="209" t="s">
        <v>575</v>
      </c>
    </row>
    <row r="15" spans="1:56" ht="19.5" customHeight="1">
      <c r="B15" s="130"/>
      <c r="C15" s="350" t="s">
        <v>387</v>
      </c>
      <c r="D15" s="350"/>
      <c r="E15" s="89" t="s">
        <v>450</v>
      </c>
      <c r="F15" s="266"/>
      <c r="G15" s="267"/>
      <c r="H15" s="51"/>
      <c r="I15" s="56"/>
      <c r="J15" s="130"/>
      <c r="K15" s="130"/>
      <c r="L15" s="130"/>
      <c r="M15" s="130"/>
      <c r="N15" s="130"/>
      <c r="O15" s="161"/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370</v>
      </c>
      <c r="AH15" s="264" t="s">
        <v>495</v>
      </c>
      <c r="AI15" s="264" t="s">
        <v>550</v>
      </c>
      <c r="AJ15" s="264" t="s">
        <v>551</v>
      </c>
      <c r="AK15" s="264" t="s">
        <v>552</v>
      </c>
      <c r="AL15" s="264" t="s">
        <v>553</v>
      </c>
      <c r="AM15" s="264" t="s">
        <v>554</v>
      </c>
      <c r="AN15" s="264" t="s">
        <v>555</v>
      </c>
      <c r="AO15" s="264" t="s">
        <v>556</v>
      </c>
      <c r="AP15" s="264" t="s">
        <v>557</v>
      </c>
      <c r="AQ15" s="264" t="s">
        <v>558</v>
      </c>
      <c r="AR15" s="264" t="s">
        <v>559</v>
      </c>
      <c r="AS15" s="264" t="s">
        <v>560</v>
      </c>
      <c r="AT15" s="264" t="s">
        <v>561</v>
      </c>
      <c r="AU15" s="264" t="s">
        <v>562</v>
      </c>
      <c r="AV15" s="264" t="s">
        <v>563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43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518</v>
      </c>
      <c r="C17" s="177"/>
      <c r="D17" s="34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524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519</v>
      </c>
      <c r="D20" s="180" t="s">
        <v>515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526</v>
      </c>
      <c r="D21" s="153" t="s">
        <v>517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538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136</v>
      </c>
      <c r="D23" s="188"/>
      <c r="E23" s="156" t="s">
        <v>505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505</v>
      </c>
      <c r="T23" s="29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521</v>
      </c>
      <c r="D24" s="188"/>
      <c r="E24" s="340" t="s">
        <v>661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5" t="s">
        <v>522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516</v>
      </c>
      <c r="D25" s="188"/>
      <c r="E25" s="160">
        <v>10469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140</v>
      </c>
      <c r="D26" s="188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520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139</v>
      </c>
      <c r="D30" s="180" t="s">
        <v>254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527</v>
      </c>
      <c r="D31" s="186" t="s">
        <v>253</v>
      </c>
      <c r="E31" s="287">
        <f>1-SUMPRODUCT(F29:N29,F31:N31)</f>
        <v>0.58329999999999993</v>
      </c>
      <c r="F31" s="287">
        <f>ROUND(F32/$D$32,4)</f>
        <v>0.1167</v>
      </c>
      <c r="G31" s="287">
        <f t="shared" ref="G31:N31" si="3">ROUND(G32/$D$32,4)</f>
        <v>7.3300000000000004E-2</v>
      </c>
      <c r="H31" s="287">
        <f t="shared" si="3"/>
        <v>0.22670000000000001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534</v>
      </c>
      <c r="D32" s="293">
        <f>SUMPRODUCT(E32:N32,E29:N29)</f>
        <v>1</v>
      </c>
      <c r="E32" s="288">
        <v>0.58330000000000004</v>
      </c>
      <c r="F32" s="288">
        <v>0.1167</v>
      </c>
      <c r="G32" s="288">
        <v>7.3300000000000004E-2</v>
      </c>
      <c r="H32" s="288">
        <v>0.22670000000000001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3"/>
      <c r="C34" s="187" t="s">
        <v>452</v>
      </c>
      <c r="D34" s="153" t="s">
        <v>451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5" t="s">
        <v>141</v>
      </c>
      <c r="Q35" s="211"/>
      <c r="R35" s="67" t="s">
        <v>605</v>
      </c>
      <c r="S35" s="67" t="s">
        <v>608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444</v>
      </c>
      <c r="D36" s="119" t="s">
        <v>539</v>
      </c>
      <c r="E36" s="162" t="s">
        <v>453</v>
      </c>
      <c r="F36" s="162" t="s">
        <v>453</v>
      </c>
      <c r="G36" s="162" t="s">
        <v>454</v>
      </c>
      <c r="H36" s="162" t="s">
        <v>454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269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349</v>
      </c>
      <c r="D39" s="198"/>
      <c r="E39" s="198" t="s">
        <v>532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533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525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530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531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536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537</v>
      </c>
      <c r="D46" s="201" t="s">
        <v>535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362</v>
      </c>
      <c r="K46" s="198"/>
      <c r="L46" s="198"/>
      <c r="M46" s="198"/>
      <c r="N46" s="198"/>
      <c r="O46" s="199"/>
    </row>
    <row r="47" spans="2:28">
      <c r="B47" s="193"/>
      <c r="C47" s="200" t="s">
        <v>348</v>
      </c>
      <c r="D47" s="201" t="s">
        <v>535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362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580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0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519</v>
      </c>
      <c r="D54" s="180" t="s">
        <v>515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526</v>
      </c>
      <c r="D55" s="153" t="s">
        <v>517</v>
      </c>
      <c r="E55" s="287">
        <f>1-SUMPRODUCT(F53:N53,F55:N55)</f>
        <v>1</v>
      </c>
      <c r="F55" s="287">
        <f>ROUND(F56/$D$56,4)</f>
        <v>1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538</v>
      </c>
      <c r="D56" s="186">
        <f>SUMPRODUCT(E56:N56,E53:N53)</f>
        <v>1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136</v>
      </c>
      <c r="D57" s="188"/>
      <c r="E57" s="156" t="str">
        <f>E23</f>
        <v>MeteoGroup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141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521</v>
      </c>
      <c r="D58" s="188"/>
      <c r="E58" s="156" t="str">
        <f>E24</f>
        <v>Leipzig/Halle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516</v>
      </c>
      <c r="D59" s="188"/>
      <c r="E59" s="160">
        <f>E25</f>
        <v>10469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142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520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139</v>
      </c>
      <c r="D64" s="180" t="s">
        <v>254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527</v>
      </c>
      <c r="D65" s="186" t="s">
        <v>253</v>
      </c>
      <c r="E65" s="287">
        <f>1-SUMPRODUCT(F63:N63,F65:N65)</f>
        <v>0.58329999999999993</v>
      </c>
      <c r="F65" s="287">
        <f>ROUND(F66/$D$66,4)</f>
        <v>0.1167</v>
      </c>
      <c r="G65" s="287">
        <f t="shared" ref="G65:N65" si="8">ROUND(G66/$D$66,4)</f>
        <v>7.3300000000000004E-2</v>
      </c>
      <c r="H65" s="287">
        <f t="shared" si="8"/>
        <v>0.22670000000000001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534</v>
      </c>
      <c r="D66" s="186">
        <f>SUMPRODUCT(E66:N66,E63:N63)</f>
        <v>1</v>
      </c>
      <c r="E66" s="295">
        <f>E32</f>
        <v>0.58330000000000004</v>
      </c>
      <c r="F66" s="295">
        <f t="shared" ref="F66:N70" si="9">F32</f>
        <v>0.1167</v>
      </c>
      <c r="G66" s="295">
        <f t="shared" si="9"/>
        <v>7.3300000000000004E-2</v>
      </c>
      <c r="H66" s="295">
        <f t="shared" si="9"/>
        <v>0.22670000000000001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144</v>
      </c>
    </row>
    <row r="67" spans="2:15">
      <c r="B67" s="183"/>
      <c r="C67" s="187" t="s">
        <v>361</v>
      </c>
      <c r="D67" s="153" t="s">
        <v>360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141</v>
      </c>
    </row>
    <row r="68" spans="2:15">
      <c r="B68" s="183"/>
      <c r="C68" s="187" t="s">
        <v>452</v>
      </c>
      <c r="D68" s="153" t="s">
        <v>451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141</v>
      </c>
    </row>
    <row r="69" spans="2:15">
      <c r="B69" s="183"/>
      <c r="C69" s="187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141</v>
      </c>
    </row>
    <row r="70" spans="2:15">
      <c r="B70" s="183"/>
      <c r="C70" s="192" t="s">
        <v>444</v>
      </c>
      <c r="D70" s="119" t="s">
        <v>539</v>
      </c>
      <c r="E70" s="163" t="s">
        <v>454</v>
      </c>
      <c r="F70" s="163" t="s">
        <v>454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141</v>
      </c>
    </row>
    <row r="71" spans="2:15"/>
    <row r="72" spans="2:15" ht="15.75" customHeight="1">
      <c r="C72" s="351" t="s">
        <v>581</v>
      </c>
      <c r="D72" s="351"/>
      <c r="E72" s="351"/>
      <c r="F72" s="35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62" priority="52">
      <formula>IF(E$20&lt;=$F$18,1,0)</formula>
    </cfRule>
  </conditionalFormatting>
  <conditionalFormatting sqref="E32:N36">
    <cfRule type="expression" dxfId="61" priority="51">
      <formula>IF(E$30&lt;=$F$28,1,0)</formula>
    </cfRule>
  </conditionalFormatting>
  <conditionalFormatting sqref="E26:F26">
    <cfRule type="expression" dxfId="60" priority="50">
      <formula>IF(E$20&lt;=$F$18,1,0)</formula>
    </cfRule>
  </conditionalFormatting>
  <conditionalFormatting sqref="E26:N26">
    <cfRule type="expression" dxfId="59" priority="49">
      <formula>IF(E$20&lt;=$F$18,1,0)</formula>
    </cfRule>
  </conditionalFormatting>
  <conditionalFormatting sqref="E56:N59">
    <cfRule type="expression" dxfId="58" priority="48">
      <formula>IF(E$54&lt;=$F$52,1,0)</formula>
    </cfRule>
  </conditionalFormatting>
  <conditionalFormatting sqref="E60:N60">
    <cfRule type="expression" dxfId="57" priority="47">
      <formula>IF(E$54&lt;=$F$52,1,0)</formula>
    </cfRule>
  </conditionalFormatting>
  <conditionalFormatting sqref="E66:N68">
    <cfRule type="expression" dxfId="56" priority="46">
      <formula>IF(E$64&lt;=$F$62,1,0)</formula>
    </cfRule>
  </conditionalFormatting>
  <conditionalFormatting sqref="E65:N68 E70:N70">
    <cfRule type="expression" dxfId="55" priority="45">
      <formula>IF(E$64&gt;$F$62,1,0)</formula>
    </cfRule>
  </conditionalFormatting>
  <conditionalFormatting sqref="E56:N60">
    <cfRule type="expression" dxfId="54" priority="44">
      <formula>IF(E$54&gt;$F$52,1,0)</formula>
    </cfRule>
  </conditionalFormatting>
  <conditionalFormatting sqref="E21:N26">
    <cfRule type="expression" dxfId="53" priority="43">
      <formula>IF(E$20&gt;$F$18,1,0)</formula>
    </cfRule>
  </conditionalFormatting>
  <conditionalFormatting sqref="E32:N36">
    <cfRule type="expression" dxfId="52" priority="42">
      <formula>IF(E$30&gt;$F$28,1,0)</formula>
    </cfRule>
  </conditionalFormatting>
  <conditionalFormatting sqref="H11 H8:H9">
    <cfRule type="expression" dxfId="51" priority="41">
      <formula>IF($F$9=1,1,0)</formula>
    </cfRule>
  </conditionalFormatting>
  <conditionalFormatting sqref="E55:N55">
    <cfRule type="expression" dxfId="50" priority="40">
      <formula>IF(E$54&gt;$F$52,1,0)</formula>
    </cfRule>
  </conditionalFormatting>
  <conditionalFormatting sqref="E31:N31">
    <cfRule type="expression" dxfId="49" priority="39">
      <formula>IF(E$30&gt;$F$28,1,0)</formula>
    </cfRule>
  </conditionalFormatting>
  <conditionalFormatting sqref="E70:N70">
    <cfRule type="expression" dxfId="48" priority="38">
      <formula>IF(E$64&lt;=$F$62,1,0)</formula>
    </cfRule>
  </conditionalFormatting>
  <conditionalFormatting sqref="H10">
    <cfRule type="expression" dxfId="47" priority="37">
      <formula>IF($F$9=1,1,0)</formula>
    </cfRule>
  </conditionalFormatting>
  <conditionalFormatting sqref="E69:N69">
    <cfRule type="expression" dxfId="46" priority="36">
      <formula>IF(E$64&lt;=$F$62,1,0)</formula>
    </cfRule>
  </conditionalFormatting>
  <conditionalFormatting sqref="E69:N69">
    <cfRule type="expression" dxfId="45" priority="35">
      <formula>IF(E$64&gt;$F$62,1,0)</formula>
    </cfRule>
  </conditionalFormatting>
  <conditionalFormatting sqref="E22:N25">
    <cfRule type="expression" dxfId="44" priority="34">
      <formula>IF(E$20&lt;=$F$18,1,0)</formula>
    </cfRule>
  </conditionalFormatting>
  <conditionalFormatting sqref="E32:N36">
    <cfRule type="expression" dxfId="43" priority="33">
      <formula>IF(E$30&lt;=$F$28,1,0)</formula>
    </cfRule>
  </conditionalFormatting>
  <conditionalFormatting sqref="E26:F26">
    <cfRule type="expression" dxfId="42" priority="32">
      <formula>IF(E$20&lt;=$F$18,1,0)</formula>
    </cfRule>
  </conditionalFormatting>
  <conditionalFormatting sqref="E26:N26">
    <cfRule type="expression" dxfId="41" priority="31">
      <formula>IF(E$20&lt;=$F$18,1,0)</formula>
    </cfRule>
  </conditionalFormatting>
  <conditionalFormatting sqref="E56:N59">
    <cfRule type="expression" dxfId="40" priority="30">
      <formula>IF(E$54&lt;=$F$52,1,0)</formula>
    </cfRule>
  </conditionalFormatting>
  <conditionalFormatting sqref="E60:N60">
    <cfRule type="expression" dxfId="39" priority="29">
      <formula>IF(E$54&lt;=$F$52,1,0)</formula>
    </cfRule>
  </conditionalFormatting>
  <conditionalFormatting sqref="E66:N68">
    <cfRule type="expression" dxfId="38" priority="28">
      <formula>IF(E$64&lt;=$F$62,1,0)</formula>
    </cfRule>
  </conditionalFormatting>
  <conditionalFormatting sqref="E65:N68 E70:N70">
    <cfRule type="expression" dxfId="37" priority="27">
      <formula>IF(E$64&gt;$F$62,1,0)</formula>
    </cfRule>
  </conditionalFormatting>
  <conditionalFormatting sqref="E56:N60">
    <cfRule type="expression" dxfId="36" priority="26">
      <formula>IF(E$54&gt;$F$52,1,0)</formula>
    </cfRule>
  </conditionalFormatting>
  <conditionalFormatting sqref="E21:N26">
    <cfRule type="expression" dxfId="35" priority="25">
      <formula>IF(E$20&gt;$F$18,1,0)</formula>
    </cfRule>
  </conditionalFormatting>
  <conditionalFormatting sqref="E32:N36">
    <cfRule type="expression" dxfId="34" priority="24">
      <formula>IF(E$30&gt;$F$28,1,0)</formula>
    </cfRule>
  </conditionalFormatting>
  <conditionalFormatting sqref="H11 H8:H9">
    <cfRule type="expression" dxfId="33" priority="23">
      <formula>IF($F$9=1,1,0)</formula>
    </cfRule>
  </conditionalFormatting>
  <conditionalFormatting sqref="E55:N55">
    <cfRule type="expression" dxfId="32" priority="22">
      <formula>IF(E$54&gt;$F$52,1,0)</formula>
    </cfRule>
  </conditionalFormatting>
  <conditionalFormatting sqref="E31:N31">
    <cfRule type="expression" dxfId="31" priority="21">
      <formula>IF(E$30&gt;$F$28,1,0)</formula>
    </cfRule>
  </conditionalFormatting>
  <conditionalFormatting sqref="E70:N70">
    <cfRule type="expression" dxfId="30" priority="20">
      <formula>IF(E$64&lt;=$F$62,1,0)</formula>
    </cfRule>
  </conditionalFormatting>
  <conditionalFormatting sqref="H10">
    <cfRule type="expression" dxfId="29" priority="19">
      <formula>IF($F$9=1,1,0)</formula>
    </cfRule>
  </conditionalFormatting>
  <conditionalFormatting sqref="E69:N69">
    <cfRule type="expression" dxfId="28" priority="18">
      <formula>IF(E$64&lt;=$F$62,1,0)</formula>
    </cfRule>
  </conditionalFormatting>
  <conditionalFormatting sqref="E69:N69">
    <cfRule type="expression" dxfId="27" priority="17">
      <formula>IF(E$64&gt;$F$62,1,0)</formula>
    </cfRule>
  </conditionalFormatting>
  <conditionalFormatting sqref="E22:N25">
    <cfRule type="expression" dxfId="26" priority="16">
      <formula>IF(E$20&lt;=$F$18,1,0)</formula>
    </cfRule>
  </conditionalFormatting>
  <conditionalFormatting sqref="E32:N36">
    <cfRule type="expression" dxfId="25" priority="15">
      <formula>IF(E$30&lt;=$F$28,1,0)</formula>
    </cfRule>
  </conditionalFormatting>
  <conditionalFormatting sqref="E26:F26">
    <cfRule type="expression" dxfId="24" priority="14">
      <formula>IF(E$20&lt;=$F$18,1,0)</formula>
    </cfRule>
  </conditionalFormatting>
  <conditionalFormatting sqref="E26:N26">
    <cfRule type="expression" dxfId="23" priority="13">
      <formula>IF(E$20&lt;=$F$18,1,0)</formula>
    </cfRule>
  </conditionalFormatting>
  <conditionalFormatting sqref="E56:N59">
    <cfRule type="expression" dxfId="22" priority="12">
      <formula>IF(E$54&lt;=$F$52,1,0)</formula>
    </cfRule>
  </conditionalFormatting>
  <conditionalFormatting sqref="E60:N60">
    <cfRule type="expression" dxfId="21" priority="11">
      <formula>IF(E$54&lt;=$F$52,1,0)</formula>
    </cfRule>
  </conditionalFormatting>
  <conditionalFormatting sqref="E66:N68">
    <cfRule type="expression" dxfId="20" priority="10">
      <formula>IF(E$64&lt;=$F$62,1,0)</formula>
    </cfRule>
  </conditionalFormatting>
  <conditionalFormatting sqref="E65:N68 E70:N70">
    <cfRule type="expression" dxfId="19" priority="9">
      <formula>IF(E$64&gt;$F$62,1,0)</formula>
    </cfRule>
  </conditionalFormatting>
  <conditionalFormatting sqref="E56:N60">
    <cfRule type="expression" dxfId="18" priority="8">
      <formula>IF(E$54&gt;$F$52,1,0)</formula>
    </cfRule>
  </conditionalFormatting>
  <conditionalFormatting sqref="E21:N26">
    <cfRule type="expression" dxfId="17" priority="7">
      <formula>IF(E$20&gt;$F$18,1,0)</formula>
    </cfRule>
  </conditionalFormatting>
  <conditionalFormatting sqref="E32:N36">
    <cfRule type="expression" dxfId="16" priority="6">
      <formula>IF(E$30&gt;$F$28,1,0)</formula>
    </cfRule>
  </conditionalFormatting>
  <conditionalFormatting sqref="E55:N55">
    <cfRule type="expression" dxfId="15" priority="5">
      <formula>IF(E$54&gt;$F$52,1,0)</formula>
    </cfRule>
  </conditionalFormatting>
  <conditionalFormatting sqref="E31:N31">
    <cfRule type="expression" dxfId="14" priority="4">
      <formula>IF(E$30&gt;$F$28,1,0)</formula>
    </cfRule>
  </conditionalFormatting>
  <conditionalFormatting sqref="E70:N70">
    <cfRule type="expression" dxfId="13" priority="3">
      <formula>IF(E$64&lt;=$F$62,1,0)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7" right="0.7" top="0.78740157499999996" bottom="0.78740157499999996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9" sqref="D9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43.28515625" style="128" customWidth="1"/>
    <col min="4" max="4" width="20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364</v>
      </c>
    </row>
    <row r="3" spans="2:26">
      <c r="B3" s="130" t="s">
        <v>467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369</v>
      </c>
      <c r="D5" s="53" t="str">
        <f>Netzbetreiber!$D$9</f>
        <v>Mitteldeutsche Netzgesellschaft Gas mbH</v>
      </c>
      <c r="E5" s="130"/>
      <c r="H5" s="88" t="s">
        <v>498</v>
      </c>
      <c r="I5" s="131" t="s">
        <v>501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336</v>
      </c>
      <c r="D6" s="53" t="str">
        <f>Netzbetreiber!$D$28</f>
        <v>Mitteldeutsche Netzgesellschaft Gas mbH</v>
      </c>
      <c r="E6" s="130"/>
      <c r="F6" s="130"/>
      <c r="I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489</v>
      </c>
      <c r="D7" s="347">
        <f>Netzbetreiber!$D$11</f>
        <v>9870028600004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132</v>
      </c>
      <c r="D8" s="344">
        <f>Netzbetreiber!$D$6</f>
        <v>42278</v>
      </c>
      <c r="E8" s="130"/>
      <c r="F8" s="130"/>
      <c r="H8" s="128" t="s">
        <v>497</v>
      </c>
      <c r="J8" s="132">
        <f>COUNTA(D12:D100)</f>
        <v>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247</v>
      </c>
      <c r="C10" s="135" t="s">
        <v>496</v>
      </c>
      <c r="D10" s="134" t="s">
        <v>146</v>
      </c>
      <c r="E10" s="277" t="s">
        <v>512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305" t="s">
        <v>649</v>
      </c>
    </row>
    <row r="11" spans="2:26" ht="15.75" thickBot="1">
      <c r="B11" s="139"/>
      <c r="C11" s="140"/>
      <c r="D11" s="304"/>
      <c r="E11" s="164"/>
      <c r="F11" s="306"/>
      <c r="H11" s="167"/>
      <c r="I11" s="167"/>
      <c r="J11" s="167"/>
      <c r="K11" s="167"/>
      <c r="L11" s="214"/>
      <c r="M11" s="167"/>
      <c r="N11" s="167"/>
      <c r="O11" s="167"/>
      <c r="P11" s="167"/>
      <c r="Q11" s="213"/>
      <c r="R11" s="168"/>
      <c r="S11" s="168"/>
      <c r="T11" s="168"/>
      <c r="U11" s="168"/>
      <c r="V11" s="168"/>
      <c r="W11" s="168"/>
      <c r="X11" s="169"/>
      <c r="Y11" s="302"/>
    </row>
    <row r="12" spans="2:26">
      <c r="B12" s="141">
        <v>1</v>
      </c>
      <c r="C12" s="142" t="str">
        <f t="shared" ref="C12:C14" si="0">$D$6</f>
        <v>Mitteldeutsche Netzgesellschaft Gas mbH</v>
      </c>
      <c r="D12" s="62" t="s">
        <v>657</v>
      </c>
      <c r="E12" s="166" t="s">
        <v>658</v>
      </c>
      <c r="F12" s="307"/>
      <c r="H12" s="278">
        <v>2.0333000000000001</v>
      </c>
      <c r="I12" s="278">
        <v>-36.395200000000003</v>
      </c>
      <c r="J12" s="278">
        <v>6.5529999999999999</v>
      </c>
      <c r="K12" s="278">
        <v>7.9000000000000001E-2</v>
      </c>
      <c r="L12" s="279">
        <v>40</v>
      </c>
      <c r="M12" s="278">
        <v>0</v>
      </c>
      <c r="N12" s="278">
        <v>0</v>
      </c>
      <c r="O12" s="278">
        <v>0</v>
      </c>
      <c r="P12" s="278">
        <v>0</v>
      </c>
      <c r="Q12" s="280">
        <v>1</v>
      </c>
      <c r="R12" s="281">
        <v>1</v>
      </c>
      <c r="S12" s="281">
        <v>1</v>
      </c>
      <c r="T12" s="281">
        <v>1</v>
      </c>
      <c r="U12" s="281">
        <v>1</v>
      </c>
      <c r="V12" s="281">
        <v>1</v>
      </c>
      <c r="W12" s="281"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Mitteldeutsche Netzgesellschaft Gas mbH</v>
      </c>
      <c r="D13" s="62" t="s">
        <v>657</v>
      </c>
      <c r="E13" s="166" t="s">
        <v>659</v>
      </c>
      <c r="F13" s="307"/>
      <c r="H13" s="278">
        <v>1.9048</v>
      </c>
      <c r="I13" s="278">
        <v>-39.160299999999999</v>
      </c>
      <c r="J13" s="278">
        <v>6.2286000000000001</v>
      </c>
      <c r="K13" s="278">
        <v>0.19359999999999999</v>
      </c>
      <c r="L13" s="279">
        <v>40</v>
      </c>
      <c r="M13" s="278">
        <v>0</v>
      </c>
      <c r="N13" s="278">
        <v>0</v>
      </c>
      <c r="O13" s="278">
        <v>0</v>
      </c>
      <c r="P13" s="278">
        <v>0</v>
      </c>
      <c r="Q13" s="280">
        <v>1</v>
      </c>
      <c r="R13" s="281">
        <v>1</v>
      </c>
      <c r="S13" s="281">
        <v>1</v>
      </c>
      <c r="T13" s="281">
        <v>1</v>
      </c>
      <c r="U13" s="281">
        <v>1</v>
      </c>
      <c r="V13" s="281">
        <v>1</v>
      </c>
      <c r="W13" s="281">
        <v>1</v>
      </c>
      <c r="X13" s="282">
        <f t="shared" ref="X13:X14" si="1">7-SUM(R13:W13)</f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Mitteldeutsche Netzgesellschaft Gas mbH</v>
      </c>
      <c r="D14" s="62" t="s">
        <v>657</v>
      </c>
      <c r="E14" s="166" t="s">
        <v>246</v>
      </c>
      <c r="F14" s="307"/>
      <c r="H14" s="278">
        <v>0.40409319999999999</v>
      </c>
      <c r="I14" s="278">
        <v>-24.439296800000001</v>
      </c>
      <c r="J14" s="278">
        <v>6.5718174999999999</v>
      </c>
      <c r="K14" s="278">
        <v>0.71077100000000004</v>
      </c>
      <c r="L14" s="279">
        <v>40</v>
      </c>
      <c r="M14" s="278">
        <v>0</v>
      </c>
      <c r="N14" s="278">
        <v>0</v>
      </c>
      <c r="O14" s="278">
        <v>0</v>
      </c>
      <c r="P14" s="278">
        <v>0</v>
      </c>
      <c r="Q14" s="280">
        <v>1</v>
      </c>
      <c r="R14" s="281">
        <v>1</v>
      </c>
      <c r="S14" s="281">
        <v>1</v>
      </c>
      <c r="T14" s="281">
        <v>1</v>
      </c>
      <c r="U14" s="281">
        <v>1</v>
      </c>
      <c r="V14" s="281">
        <v>1</v>
      </c>
      <c r="W14" s="281">
        <v>1</v>
      </c>
      <c r="X14" s="282">
        <f t="shared" si="1"/>
        <v>1</v>
      </c>
      <c r="Y14" s="303"/>
      <c r="Z14" s="212"/>
    </row>
    <row r="15" spans="2:26" s="143" customFormat="1">
      <c r="B15" s="144">
        <v>4</v>
      </c>
      <c r="C15" s="145"/>
      <c r="D15" s="62"/>
      <c r="E15" s="165"/>
      <c r="F15" s="307"/>
      <c r="H15" s="278"/>
      <c r="I15" s="278"/>
      <c r="J15" s="278"/>
      <c r="K15" s="278"/>
      <c r="L15" s="279"/>
      <c r="M15" s="278"/>
      <c r="N15" s="278"/>
      <c r="O15" s="278"/>
      <c r="P15" s="278"/>
      <c r="Q15" s="280"/>
      <c r="R15" s="281"/>
      <c r="S15" s="281"/>
      <c r="T15" s="281"/>
      <c r="U15" s="281"/>
      <c r="V15" s="281"/>
      <c r="W15" s="281"/>
      <c r="X15" s="282"/>
      <c r="Y15" s="303"/>
      <c r="Z15" s="212"/>
    </row>
    <row r="16" spans="2:26" s="143" customFormat="1">
      <c r="B16" s="144">
        <v>5</v>
      </c>
      <c r="C16" s="145"/>
      <c r="D16" s="62"/>
      <c r="E16" s="165"/>
      <c r="F16" s="307"/>
      <c r="H16" s="278"/>
      <c r="I16" s="278"/>
      <c r="J16" s="278"/>
      <c r="K16" s="278"/>
      <c r="L16" s="279"/>
      <c r="M16" s="278"/>
      <c r="N16" s="278"/>
      <c r="O16" s="278"/>
      <c r="P16" s="278"/>
      <c r="Q16" s="280"/>
      <c r="R16" s="281"/>
      <c r="S16" s="281"/>
      <c r="T16" s="281"/>
      <c r="U16" s="281"/>
      <c r="V16" s="281"/>
      <c r="W16" s="281"/>
      <c r="X16" s="282"/>
      <c r="Y16" s="303"/>
      <c r="Z16" s="212"/>
    </row>
    <row r="17" spans="2:26" s="143" customFormat="1">
      <c r="B17" s="144">
        <v>6</v>
      </c>
      <c r="C17" s="145"/>
      <c r="D17" s="62"/>
      <c r="E17" s="165"/>
      <c r="F17" s="307"/>
      <c r="H17" s="278"/>
      <c r="I17" s="278"/>
      <c r="J17" s="278"/>
      <c r="K17" s="278"/>
      <c r="L17" s="279"/>
      <c r="M17" s="278"/>
      <c r="N17" s="278"/>
      <c r="O17" s="278"/>
      <c r="P17" s="278"/>
      <c r="Q17" s="280"/>
      <c r="R17" s="281"/>
      <c r="S17" s="281"/>
      <c r="T17" s="281"/>
      <c r="U17" s="281"/>
      <c r="V17" s="281"/>
      <c r="W17" s="281"/>
      <c r="X17" s="282"/>
      <c r="Y17" s="303"/>
      <c r="Z17" s="212"/>
    </row>
    <row r="18" spans="2:26" s="143" customFormat="1">
      <c r="B18" s="144">
        <v>7</v>
      </c>
      <c r="C18" s="145"/>
      <c r="D18" s="62"/>
      <c r="E18" s="165"/>
      <c r="F18" s="307"/>
      <c r="H18" s="278"/>
      <c r="I18" s="278"/>
      <c r="J18" s="278"/>
      <c r="K18" s="278"/>
      <c r="L18" s="279"/>
      <c r="M18" s="278"/>
      <c r="N18" s="278"/>
      <c r="O18" s="278"/>
      <c r="P18" s="278"/>
      <c r="Q18" s="280"/>
      <c r="R18" s="281"/>
      <c r="S18" s="281"/>
      <c r="T18" s="281"/>
      <c r="U18" s="281"/>
      <c r="V18" s="281"/>
      <c r="W18" s="281"/>
      <c r="X18" s="282"/>
      <c r="Y18" s="303"/>
      <c r="Z18" s="212"/>
    </row>
    <row r="19" spans="2:26" s="143" customFormat="1">
      <c r="B19" s="144">
        <v>8</v>
      </c>
      <c r="C19" s="145"/>
      <c r="D19" s="62"/>
      <c r="E19" s="165"/>
      <c r="F19" s="307"/>
      <c r="H19" s="278"/>
      <c r="I19" s="278"/>
      <c r="J19" s="278"/>
      <c r="K19" s="278"/>
      <c r="L19" s="279"/>
      <c r="M19" s="278"/>
      <c r="N19" s="278"/>
      <c r="O19" s="278"/>
      <c r="P19" s="278"/>
      <c r="Q19" s="280"/>
      <c r="R19" s="281"/>
      <c r="S19" s="281"/>
      <c r="T19" s="281"/>
      <c r="U19" s="281"/>
      <c r="V19" s="281"/>
      <c r="W19" s="281"/>
      <c r="X19" s="282"/>
      <c r="Y19" s="303"/>
      <c r="Z19" s="212"/>
    </row>
    <row r="20" spans="2:26" s="143" customFormat="1">
      <c r="B20" s="144">
        <v>9</v>
      </c>
      <c r="C20" s="145"/>
      <c r="D20" s="62"/>
      <c r="E20" s="165"/>
      <c r="F20" s="307"/>
      <c r="H20" s="278"/>
      <c r="I20" s="278"/>
      <c r="J20" s="278"/>
      <c r="K20" s="278"/>
      <c r="L20" s="279"/>
      <c r="M20" s="278"/>
      <c r="N20" s="278"/>
      <c r="O20" s="278"/>
      <c r="P20" s="278"/>
      <c r="Q20" s="280"/>
      <c r="R20" s="281"/>
      <c r="S20" s="281"/>
      <c r="T20" s="281"/>
      <c r="U20" s="281"/>
      <c r="V20" s="281"/>
      <c r="W20" s="281"/>
      <c r="X20" s="282"/>
      <c r="Y20" s="303"/>
      <c r="Z20" s="212"/>
    </row>
    <row r="21" spans="2:26" s="143" customFormat="1">
      <c r="B21" s="144">
        <v>10</v>
      </c>
      <c r="C21" s="145"/>
      <c r="D21" s="62"/>
      <c r="E21" s="165"/>
      <c r="F21" s="307"/>
      <c r="H21" s="278"/>
      <c r="I21" s="278"/>
      <c r="J21" s="278"/>
      <c r="K21" s="278"/>
      <c r="L21" s="279"/>
      <c r="M21" s="278"/>
      <c r="N21" s="278"/>
      <c r="O21" s="278"/>
      <c r="P21" s="278"/>
      <c r="Q21" s="280"/>
      <c r="R21" s="281"/>
      <c r="S21" s="281"/>
      <c r="T21" s="281"/>
      <c r="U21" s="281"/>
      <c r="V21" s="281"/>
      <c r="W21" s="281"/>
      <c r="X21" s="282"/>
      <c r="Y21" s="303"/>
      <c r="Z21" s="212"/>
    </row>
    <row r="22" spans="2:26" s="143" customFormat="1">
      <c r="B22" s="144">
        <v>11</v>
      </c>
      <c r="C22" s="145"/>
      <c r="D22" s="62"/>
      <c r="E22" s="165"/>
      <c r="F22" s="307"/>
      <c r="H22" s="278"/>
      <c r="I22" s="278"/>
      <c r="J22" s="278"/>
      <c r="K22" s="278"/>
      <c r="L22" s="279"/>
      <c r="M22" s="278"/>
      <c r="N22" s="278"/>
      <c r="O22" s="278"/>
      <c r="P22" s="278"/>
      <c r="Q22" s="280"/>
      <c r="R22" s="281"/>
      <c r="S22" s="281"/>
      <c r="T22" s="281"/>
      <c r="U22" s="281"/>
      <c r="V22" s="281"/>
      <c r="W22" s="281"/>
      <c r="X22" s="282"/>
      <c r="Y22" s="303"/>
      <c r="Z22" s="212"/>
    </row>
    <row r="23" spans="2:26" s="143" customFormat="1">
      <c r="B23" s="144">
        <v>12</v>
      </c>
      <c r="C23" s="145"/>
      <c r="D23" s="62"/>
      <c r="E23" s="165"/>
      <c r="F23" s="307"/>
      <c r="H23" s="278"/>
      <c r="I23" s="278"/>
      <c r="J23" s="278"/>
      <c r="K23" s="278"/>
      <c r="L23" s="279"/>
      <c r="M23" s="278"/>
      <c r="N23" s="278"/>
      <c r="O23" s="278"/>
      <c r="P23" s="278"/>
      <c r="Q23" s="280"/>
      <c r="R23" s="281"/>
      <c r="S23" s="281"/>
      <c r="T23" s="281"/>
      <c r="U23" s="281"/>
      <c r="V23" s="281"/>
      <c r="W23" s="281"/>
      <c r="X23" s="282"/>
      <c r="Y23" s="303"/>
      <c r="Z23" s="212"/>
    </row>
    <row r="24" spans="2:26" s="143" customFormat="1">
      <c r="B24" s="144">
        <v>13</v>
      </c>
      <c r="C24" s="145"/>
      <c r="D24" s="62"/>
      <c r="E24" s="165"/>
      <c r="F24" s="307"/>
      <c r="H24" s="278"/>
      <c r="I24" s="278"/>
      <c r="J24" s="278"/>
      <c r="K24" s="278"/>
      <c r="L24" s="279"/>
      <c r="M24" s="278"/>
      <c r="N24" s="278"/>
      <c r="O24" s="278"/>
      <c r="P24" s="278"/>
      <c r="Q24" s="280"/>
      <c r="R24" s="281"/>
      <c r="S24" s="281"/>
      <c r="T24" s="281"/>
      <c r="U24" s="281"/>
      <c r="V24" s="281"/>
      <c r="W24" s="281"/>
      <c r="X24" s="282"/>
      <c r="Y24" s="303"/>
      <c r="Z24" s="212"/>
    </row>
    <row r="25" spans="2:26" s="143" customFormat="1">
      <c r="B25" s="144">
        <v>14</v>
      </c>
      <c r="C25" s="145"/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>
        <v>15</v>
      </c>
      <c r="C26" s="145"/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/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/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/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/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/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/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/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/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/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/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/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/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/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/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/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28" zoomScale="80" zoomScaleNormal="80" workbookViewId="0">
      <selection activeCell="J68" sqref="J68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346</v>
      </c>
      <c r="B1" s="216">
        <v>42173</v>
      </c>
      <c r="D1" s="131" t="s">
        <v>455</v>
      </c>
      <c r="F1" s="217" t="s">
        <v>546</v>
      </c>
      <c r="N1" s="218"/>
    </row>
    <row r="2" spans="1:14" ht="25.5">
      <c r="A2" s="219" t="s">
        <v>270</v>
      </c>
      <c r="B2" s="220" t="s">
        <v>145</v>
      </c>
      <c r="C2" s="221" t="s">
        <v>147</v>
      </c>
      <c r="D2" s="222" t="s">
        <v>148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69</v>
      </c>
      <c r="J2" s="223" t="s">
        <v>149</v>
      </c>
      <c r="K2" s="223" t="s">
        <v>150</v>
      </c>
      <c r="L2" s="223" t="s">
        <v>151</v>
      </c>
      <c r="M2" s="225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152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153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154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155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156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157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158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159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160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161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245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162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163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164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165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166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167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168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169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170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171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172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173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174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175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176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177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178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179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180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181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182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183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184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185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186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187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188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189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190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191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192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193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194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195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196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197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198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199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200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201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202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203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204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205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206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207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208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209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210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211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212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213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214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215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216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217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218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219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220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221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222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223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224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225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226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227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228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229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230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231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232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233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234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235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236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237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238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239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240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241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242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244</v>
      </c>
      <c r="B95" s="128" t="s">
        <v>49</v>
      </c>
      <c r="C95" s="128" t="s">
        <v>316</v>
      </c>
      <c r="D95" s="235" t="s">
        <v>271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244</v>
      </c>
      <c r="B96" s="128" t="s">
        <v>54</v>
      </c>
      <c r="C96" s="128" t="s">
        <v>321</v>
      </c>
      <c r="D96" s="235" t="s">
        <v>271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244</v>
      </c>
      <c r="B97" s="128" t="s">
        <v>59</v>
      </c>
      <c r="C97" s="128" t="s">
        <v>326</v>
      </c>
      <c r="D97" s="235" t="s">
        <v>271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244</v>
      </c>
      <c r="B98" s="128" t="s">
        <v>64</v>
      </c>
      <c r="C98" s="128" t="s">
        <v>331</v>
      </c>
      <c r="D98" s="235" t="s">
        <v>271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244</v>
      </c>
      <c r="B99" s="128" t="s">
        <v>17</v>
      </c>
      <c r="C99" s="128" t="s">
        <v>284</v>
      </c>
      <c r="D99" s="235" t="s">
        <v>271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244</v>
      </c>
      <c r="B100" s="128" t="s">
        <v>21</v>
      </c>
      <c r="C100" s="128" t="s">
        <v>288</v>
      </c>
      <c r="D100" s="235" t="s">
        <v>271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244</v>
      </c>
      <c r="B101" s="128" t="s">
        <v>25</v>
      </c>
      <c r="C101" s="128" t="s">
        <v>292</v>
      </c>
      <c r="D101" s="235" t="s">
        <v>271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244</v>
      </c>
      <c r="B102" s="128" t="s">
        <v>29</v>
      </c>
      <c r="C102" s="128" t="s">
        <v>296</v>
      </c>
      <c r="D102" s="235" t="s">
        <v>271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244</v>
      </c>
      <c r="B103" s="128" t="s">
        <v>33</v>
      </c>
      <c r="C103" s="128" t="s">
        <v>300</v>
      </c>
      <c r="D103" s="235" t="s">
        <v>271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244</v>
      </c>
      <c r="B104" s="128" t="s">
        <v>37</v>
      </c>
      <c r="C104" s="128" t="s">
        <v>304</v>
      </c>
      <c r="D104" s="235" t="s">
        <v>271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244</v>
      </c>
      <c r="B105" s="128" t="s">
        <v>41</v>
      </c>
      <c r="C105" s="128" t="s">
        <v>308</v>
      </c>
      <c r="D105" s="235" t="s">
        <v>271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244</v>
      </c>
      <c r="B106" s="128" t="s">
        <v>45</v>
      </c>
      <c r="C106" s="128" t="s">
        <v>312</v>
      </c>
      <c r="D106" s="235" t="s">
        <v>271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244</v>
      </c>
      <c r="B107" s="128" t="s">
        <v>50</v>
      </c>
      <c r="C107" s="128" t="s">
        <v>317</v>
      </c>
      <c r="D107" s="235" t="s">
        <v>271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244</v>
      </c>
      <c r="B108" s="128" t="s">
        <v>55</v>
      </c>
      <c r="C108" s="128" t="s">
        <v>322</v>
      </c>
      <c r="D108" s="235" t="s">
        <v>271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244</v>
      </c>
      <c r="B109" s="128" t="s">
        <v>60</v>
      </c>
      <c r="C109" s="128" t="s">
        <v>327</v>
      </c>
      <c r="D109" s="235" t="s">
        <v>271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244</v>
      </c>
      <c r="B110" s="128" t="s">
        <v>65</v>
      </c>
      <c r="C110" s="128" t="s">
        <v>332</v>
      </c>
      <c r="D110" s="235" t="s">
        <v>271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244</v>
      </c>
      <c r="B111" s="128" t="s">
        <v>5</v>
      </c>
      <c r="C111" s="128" t="s">
        <v>272</v>
      </c>
      <c r="D111" s="235" t="s">
        <v>271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244</v>
      </c>
      <c r="B112" s="128" t="s">
        <v>6</v>
      </c>
      <c r="C112" s="128" t="s">
        <v>273</v>
      </c>
      <c r="D112" s="235" t="s">
        <v>271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244</v>
      </c>
      <c r="B113" s="128" t="s">
        <v>7</v>
      </c>
      <c r="C113" s="128" t="s">
        <v>274</v>
      </c>
      <c r="D113" s="235" t="s">
        <v>271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244</v>
      </c>
      <c r="B114" s="128" t="s">
        <v>8</v>
      </c>
      <c r="C114" s="128" t="s">
        <v>275</v>
      </c>
      <c r="D114" s="235" t="s">
        <v>271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244</v>
      </c>
      <c r="B115" s="128" t="s">
        <v>18</v>
      </c>
      <c r="C115" s="128" t="s">
        <v>285</v>
      </c>
      <c r="D115" s="235" t="s">
        <v>271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244</v>
      </c>
      <c r="B116" s="128" t="s">
        <v>22</v>
      </c>
      <c r="C116" s="128" t="s">
        <v>289</v>
      </c>
      <c r="D116" s="235" t="s">
        <v>271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244</v>
      </c>
      <c r="B117" s="128" t="s">
        <v>26</v>
      </c>
      <c r="C117" s="128" t="s">
        <v>293</v>
      </c>
      <c r="D117" s="235" t="s">
        <v>271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244</v>
      </c>
      <c r="B118" s="128" t="s">
        <v>30</v>
      </c>
      <c r="C118" s="128" t="s">
        <v>297</v>
      </c>
      <c r="D118" s="235" t="s">
        <v>271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244</v>
      </c>
      <c r="B119" s="128" t="s">
        <v>9</v>
      </c>
      <c r="C119" s="128" t="s">
        <v>276</v>
      </c>
      <c r="D119" s="235" t="s">
        <v>271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244</v>
      </c>
      <c r="B120" s="128" t="s">
        <v>11</v>
      </c>
      <c r="C120" s="128" t="s">
        <v>278</v>
      </c>
      <c r="D120" s="235" t="s">
        <v>271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244</v>
      </c>
      <c r="B121" s="128" t="s">
        <v>13</v>
      </c>
      <c r="C121" s="128" t="s">
        <v>280</v>
      </c>
      <c r="D121" s="235" t="s">
        <v>271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244</v>
      </c>
      <c r="B122" s="128" t="s">
        <v>15</v>
      </c>
      <c r="C122" s="128" t="s">
        <v>282</v>
      </c>
      <c r="D122" s="235" t="s">
        <v>271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244</v>
      </c>
      <c r="B123" s="128" t="s">
        <v>51</v>
      </c>
      <c r="C123" s="128" t="s">
        <v>318</v>
      </c>
      <c r="D123" s="235" t="s">
        <v>271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244</v>
      </c>
      <c r="B124" s="128" t="s">
        <v>56</v>
      </c>
      <c r="C124" s="128" t="s">
        <v>323</v>
      </c>
      <c r="D124" s="235" t="s">
        <v>271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244</v>
      </c>
      <c r="B125" s="128" t="s">
        <v>61</v>
      </c>
      <c r="C125" s="128" t="s">
        <v>328</v>
      </c>
      <c r="D125" s="235" t="s">
        <v>271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244</v>
      </c>
      <c r="B126" s="128" t="s">
        <v>66</v>
      </c>
      <c r="C126" s="128" t="s">
        <v>333</v>
      </c>
      <c r="D126" s="235" t="s">
        <v>271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244</v>
      </c>
      <c r="B127" s="128" t="s">
        <v>19</v>
      </c>
      <c r="C127" s="128" t="s">
        <v>286</v>
      </c>
      <c r="D127" s="235" t="s">
        <v>271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244</v>
      </c>
      <c r="B128" s="128" t="s">
        <v>23</v>
      </c>
      <c r="C128" s="128" t="s">
        <v>290</v>
      </c>
      <c r="D128" s="235" t="s">
        <v>271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244</v>
      </c>
      <c r="B129" s="128" t="s">
        <v>27</v>
      </c>
      <c r="C129" s="128" t="s">
        <v>294</v>
      </c>
      <c r="D129" s="235" t="s">
        <v>271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244</v>
      </c>
      <c r="B130" s="128" t="s">
        <v>31</v>
      </c>
      <c r="C130" s="128" t="s">
        <v>298</v>
      </c>
      <c r="D130" s="235" t="s">
        <v>271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244</v>
      </c>
      <c r="B131" s="128" t="s">
        <v>20</v>
      </c>
      <c r="C131" s="128" t="s">
        <v>287</v>
      </c>
      <c r="D131" s="235" t="s">
        <v>271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244</v>
      </c>
      <c r="B132" s="128" t="s">
        <v>24</v>
      </c>
      <c r="C132" s="128" t="s">
        <v>291</v>
      </c>
      <c r="D132" s="235" t="s">
        <v>271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244</v>
      </c>
      <c r="B133" s="128" t="s">
        <v>28</v>
      </c>
      <c r="C133" s="128" t="s">
        <v>295</v>
      </c>
      <c r="D133" s="235" t="s">
        <v>271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244</v>
      </c>
      <c r="B134" s="128" t="s">
        <v>32</v>
      </c>
      <c r="C134" s="128" t="s">
        <v>299</v>
      </c>
      <c r="D134" s="235" t="s">
        <v>271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244</v>
      </c>
      <c r="B135" s="128" t="s">
        <v>34</v>
      </c>
      <c r="C135" s="128" t="s">
        <v>301</v>
      </c>
      <c r="D135" s="235" t="s">
        <v>271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244</v>
      </c>
      <c r="B136" s="128" t="s">
        <v>38</v>
      </c>
      <c r="C136" s="128" t="s">
        <v>305</v>
      </c>
      <c r="D136" s="235" t="s">
        <v>271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244</v>
      </c>
      <c r="B137" s="128" t="s">
        <v>42</v>
      </c>
      <c r="C137" s="128" t="s">
        <v>309</v>
      </c>
      <c r="D137" s="235" t="s">
        <v>271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244</v>
      </c>
      <c r="B138" s="128" t="s">
        <v>46</v>
      </c>
      <c r="C138" s="128" t="s">
        <v>313</v>
      </c>
      <c r="D138" s="235" t="s">
        <v>271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244</v>
      </c>
      <c r="B139" s="128" t="s">
        <v>35</v>
      </c>
      <c r="C139" s="128" t="s">
        <v>302</v>
      </c>
      <c r="D139" s="235" t="s">
        <v>271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244</v>
      </c>
      <c r="B140" s="128" t="s">
        <v>39</v>
      </c>
      <c r="C140" s="128" t="s">
        <v>306</v>
      </c>
      <c r="D140" s="235" t="s">
        <v>271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244</v>
      </c>
      <c r="B141" s="128" t="s">
        <v>43</v>
      </c>
      <c r="C141" s="128" t="s">
        <v>310</v>
      </c>
      <c r="D141" s="235" t="s">
        <v>271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244</v>
      </c>
      <c r="B142" s="128" t="s">
        <v>47</v>
      </c>
      <c r="C142" s="128" t="s">
        <v>314</v>
      </c>
      <c r="D142" s="235" t="s">
        <v>271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244</v>
      </c>
      <c r="B143" s="128" t="s">
        <v>10</v>
      </c>
      <c r="C143" s="128" t="s">
        <v>277</v>
      </c>
      <c r="D143" s="235" t="s">
        <v>271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244</v>
      </c>
      <c r="B144" s="128" t="s">
        <v>12</v>
      </c>
      <c r="C144" s="128" t="s">
        <v>279</v>
      </c>
      <c r="D144" s="235" t="s">
        <v>271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244</v>
      </c>
      <c r="B145" s="128" t="s">
        <v>14</v>
      </c>
      <c r="C145" s="128" t="s">
        <v>281</v>
      </c>
      <c r="D145" s="235" t="s">
        <v>271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244</v>
      </c>
      <c r="B146" s="128" t="s">
        <v>16</v>
      </c>
      <c r="C146" s="128" t="s">
        <v>283</v>
      </c>
      <c r="D146" s="235" t="s">
        <v>271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244</v>
      </c>
      <c r="B147" s="128" t="s">
        <v>36</v>
      </c>
      <c r="C147" s="128" t="s">
        <v>303</v>
      </c>
      <c r="D147" s="235" t="s">
        <v>271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244</v>
      </c>
      <c r="B148" s="128" t="s">
        <v>40</v>
      </c>
      <c r="C148" s="128" t="s">
        <v>307</v>
      </c>
      <c r="D148" s="235" t="s">
        <v>271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244</v>
      </c>
      <c r="B149" s="128" t="s">
        <v>44</v>
      </c>
      <c r="C149" s="128" t="s">
        <v>311</v>
      </c>
      <c r="D149" s="235" t="s">
        <v>271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244</v>
      </c>
      <c r="B150" s="128" t="s">
        <v>48</v>
      </c>
      <c r="C150" s="128" t="s">
        <v>315</v>
      </c>
      <c r="D150" s="235" t="s">
        <v>271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244</v>
      </c>
      <c r="B151" s="128" t="s">
        <v>52</v>
      </c>
      <c r="C151" s="128" t="s">
        <v>319</v>
      </c>
      <c r="D151" s="235" t="s">
        <v>271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244</v>
      </c>
      <c r="B152" s="128" t="s">
        <v>57</v>
      </c>
      <c r="C152" s="128" t="s">
        <v>324</v>
      </c>
      <c r="D152" s="235" t="s">
        <v>271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244</v>
      </c>
      <c r="B153" s="128" t="s">
        <v>62</v>
      </c>
      <c r="C153" s="128" t="s">
        <v>329</v>
      </c>
      <c r="D153" s="235" t="s">
        <v>271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244</v>
      </c>
      <c r="B154" s="128" t="s">
        <v>67</v>
      </c>
      <c r="C154" s="128" t="s">
        <v>334</v>
      </c>
      <c r="D154" s="235" t="s">
        <v>271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244</v>
      </c>
      <c r="B155" s="128" t="s">
        <v>53</v>
      </c>
      <c r="C155" s="128" t="s">
        <v>320</v>
      </c>
      <c r="D155" s="235" t="s">
        <v>271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244</v>
      </c>
      <c r="B156" s="128" t="s">
        <v>58</v>
      </c>
      <c r="C156" s="128" t="s">
        <v>325</v>
      </c>
      <c r="D156" s="235" t="s">
        <v>271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244</v>
      </c>
      <c r="B157" s="128" t="s">
        <v>63</v>
      </c>
      <c r="C157" s="128" t="s">
        <v>330</v>
      </c>
      <c r="D157" s="235" t="s">
        <v>271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244</v>
      </c>
      <c r="B158" s="128" t="s">
        <v>68</v>
      </c>
      <c r="C158" s="128" t="s">
        <v>335</v>
      </c>
      <c r="D158" s="235" t="s">
        <v>271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C7" sqref="C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447</v>
      </c>
    </row>
    <row r="3" spans="2:30" ht="15" customHeight="1">
      <c r="B3" s="84"/>
    </row>
    <row r="4" spans="2:30" ht="15" customHeight="1">
      <c r="B4" s="85" t="s">
        <v>446</v>
      </c>
      <c r="C4" s="63" t="str">
        <f>Netzbetreiber!$D$9</f>
        <v>Mitteldeutsche Netzgesellschaft Gas 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445</v>
      </c>
      <c r="C5" s="64" t="str">
        <f>Netzbetreiber!D28</f>
        <v>Mitteldeutsche Netzgesellschaft Gas mbH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443</v>
      </c>
      <c r="C6" s="348">
        <f>Netzbetreiber!$D$11</f>
        <v>9870028600004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8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2" t="s">
        <v>459</v>
      </c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4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468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428</v>
      </c>
    </row>
    <row r="10" spans="2:30" ht="72" customHeight="1" thickBot="1">
      <c r="B10" s="357" t="s">
        <v>584</v>
      </c>
      <c r="C10" s="358"/>
      <c r="D10" s="94">
        <v>2</v>
      </c>
      <c r="E10" s="95" t="str">
        <f>IF(ISERROR(HLOOKUP(E$11,$M$9:$AD$33,$D10,0)),"",HLOOKUP(E$11,$M$9:$AD$33,$D10,0))</f>
        <v/>
      </c>
      <c r="F10" s="355" t="s">
        <v>397</v>
      </c>
      <c r="G10" s="355"/>
      <c r="H10" s="355"/>
      <c r="I10" s="355"/>
      <c r="J10" s="355"/>
      <c r="K10" s="355"/>
      <c r="L10" s="356"/>
      <c r="M10" s="96" t="s">
        <v>469</v>
      </c>
      <c r="N10" s="97" t="s">
        <v>470</v>
      </c>
      <c r="O10" s="98" t="s">
        <v>471</v>
      </c>
      <c r="P10" s="99" t="s">
        <v>472</v>
      </c>
      <c r="Q10" s="99" t="s">
        <v>473</v>
      </c>
      <c r="R10" s="99" t="s">
        <v>474</v>
      </c>
      <c r="S10" s="99" t="s">
        <v>475</v>
      </c>
      <c r="T10" s="99" t="s">
        <v>476</v>
      </c>
      <c r="U10" s="99" t="s">
        <v>477</v>
      </c>
      <c r="V10" s="99" t="s">
        <v>478</v>
      </c>
      <c r="W10" s="99" t="s">
        <v>479</v>
      </c>
      <c r="X10" s="99" t="s">
        <v>480</v>
      </c>
      <c r="Y10" s="99" t="s">
        <v>481</v>
      </c>
      <c r="Z10" s="99" t="s">
        <v>482</v>
      </c>
      <c r="AA10" s="99" t="s">
        <v>483</v>
      </c>
      <c r="AB10" s="99" t="s">
        <v>484</v>
      </c>
      <c r="AC10" s="100" t="s">
        <v>485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1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14">
        <f>MIN(SUMPRODUCT($M$11:$AD$11,M12:AD12),1)</f>
        <v>1</v>
      </c>
      <c r="F12" s="311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399</v>
      </c>
      <c r="C13" s="117"/>
      <c r="D13" s="111">
        <v>5</v>
      </c>
      <c r="E13" s="315">
        <f t="shared" ref="E13:E33" si="0">MIN(SUMPRODUCT($M$11:$AD$11,M13:AD13),1)</f>
        <v>1</v>
      </c>
      <c r="F13" s="312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400</v>
      </c>
      <c r="C14" s="117"/>
      <c r="D14" s="111">
        <v>6</v>
      </c>
      <c r="E14" s="315">
        <f t="shared" si="0"/>
        <v>0</v>
      </c>
      <c r="F14" s="312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402</v>
      </c>
      <c r="C15" s="117"/>
      <c r="D15" s="111">
        <v>7</v>
      </c>
      <c r="E15" s="315">
        <f t="shared" si="0"/>
        <v>0</v>
      </c>
      <c r="F15" s="312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414</v>
      </c>
      <c r="C16" s="117"/>
      <c r="D16" s="111">
        <v>8</v>
      </c>
      <c r="E16" s="315">
        <f t="shared" si="0"/>
        <v>1</v>
      </c>
      <c r="F16" s="312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415</v>
      </c>
      <c r="C17" s="117"/>
      <c r="D17" s="111">
        <v>9</v>
      </c>
      <c r="E17" s="315">
        <f t="shared" si="0"/>
        <v>1</v>
      </c>
      <c r="F17" s="312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416</v>
      </c>
      <c r="C18" s="117"/>
      <c r="D18" s="111">
        <v>10</v>
      </c>
      <c r="E18" s="315">
        <f t="shared" si="0"/>
        <v>1</v>
      </c>
      <c r="F18" s="312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403</v>
      </c>
      <c r="C19" s="117"/>
      <c r="D19" s="111">
        <v>11</v>
      </c>
      <c r="E19" s="315">
        <f t="shared" si="0"/>
        <v>1</v>
      </c>
      <c r="F19" s="312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650</v>
      </c>
      <c r="C20" s="117"/>
      <c r="D20" s="111">
        <v>12</v>
      </c>
      <c r="E20" s="315">
        <f t="shared" si="0"/>
        <v>1</v>
      </c>
      <c r="F20" s="312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417</v>
      </c>
      <c r="C21" s="117"/>
      <c r="D21" s="111">
        <v>13</v>
      </c>
      <c r="E21" s="315">
        <f t="shared" si="0"/>
        <v>1</v>
      </c>
      <c r="F21" s="312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418</v>
      </c>
      <c r="C22" s="117"/>
      <c r="D22" s="111">
        <v>14</v>
      </c>
      <c r="E22" s="315">
        <f t="shared" si="0"/>
        <v>1</v>
      </c>
      <c r="F22" s="312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419</v>
      </c>
      <c r="C23" s="117"/>
      <c r="D23" s="111">
        <v>15</v>
      </c>
      <c r="E23" s="315">
        <f t="shared" si="0"/>
        <v>0</v>
      </c>
      <c r="F23" s="312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404</v>
      </c>
      <c r="C24" s="117"/>
      <c r="D24" s="111">
        <v>16</v>
      </c>
      <c r="E24" s="315">
        <f t="shared" si="0"/>
        <v>0</v>
      </c>
      <c r="F24" s="312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405</v>
      </c>
      <c r="C25" s="117"/>
      <c r="D25" s="111">
        <v>17</v>
      </c>
      <c r="E25" s="315">
        <f t="shared" si="0"/>
        <v>0</v>
      </c>
      <c r="F25" s="312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406</v>
      </c>
      <c r="C26" s="117"/>
      <c r="D26" s="111">
        <v>18</v>
      </c>
      <c r="E26" s="315">
        <f t="shared" si="0"/>
        <v>1</v>
      </c>
      <c r="F26" s="312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407</v>
      </c>
      <c r="C27" s="117"/>
      <c r="D27" s="111">
        <v>19</v>
      </c>
      <c r="E27" s="315">
        <f t="shared" si="0"/>
        <v>1</v>
      </c>
      <c r="F27" s="312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408</v>
      </c>
      <c r="C28" s="117"/>
      <c r="D28" s="111">
        <v>20</v>
      </c>
      <c r="E28" s="315">
        <f t="shared" si="0"/>
        <v>0</v>
      </c>
      <c r="F28" s="312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409</v>
      </c>
      <c r="C29" s="117"/>
      <c r="D29" s="111">
        <v>21</v>
      </c>
      <c r="E29" s="315">
        <f t="shared" si="0"/>
        <v>0</v>
      </c>
      <c r="F29" s="312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410</v>
      </c>
      <c r="C30" s="117"/>
      <c r="D30" s="111">
        <v>22</v>
      </c>
      <c r="E30" s="315">
        <f t="shared" si="0"/>
        <v>0</v>
      </c>
      <c r="F30" s="312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411</v>
      </c>
      <c r="C31" s="117"/>
      <c r="D31" s="111">
        <v>23</v>
      </c>
      <c r="E31" s="315">
        <f t="shared" si="0"/>
        <v>1</v>
      </c>
      <c r="F31" s="312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412</v>
      </c>
      <c r="C32" s="117"/>
      <c r="D32" s="111">
        <v>24</v>
      </c>
      <c r="E32" s="315">
        <f t="shared" si="0"/>
        <v>1</v>
      </c>
      <c r="F32" s="312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413</v>
      </c>
      <c r="C33" s="123"/>
      <c r="D33" s="124">
        <v>25</v>
      </c>
      <c r="E33" s="316">
        <f t="shared" si="0"/>
        <v>0</v>
      </c>
      <c r="F33" s="313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Info</vt:lpstr>
      <vt:lpstr>Netzbetreiber</vt:lpstr>
      <vt:lpstr>SLP-Verfahren</vt:lpstr>
      <vt:lpstr>SLP-Temp-Gebiet#01 bis Nov 2016</vt:lpstr>
      <vt:lpstr>SLP-Temp-Gebiet #02</vt:lpstr>
      <vt:lpstr>SLP-Temp-Gebiet #01 ab Dez 2016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Björn Friede</cp:lastModifiedBy>
  <cp:lastPrinted>2015-03-20T22:59:10Z</cp:lastPrinted>
  <dcterms:created xsi:type="dcterms:W3CDTF">2015-01-15T05:25:41Z</dcterms:created>
  <dcterms:modified xsi:type="dcterms:W3CDTF">2021-11-29T14:04:47Z</dcterms:modified>
</cp:coreProperties>
</file>