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105117\Desktop\"/>
    </mc:Choice>
  </mc:AlternateContent>
  <bookViews>
    <workbookView xWindow="-105" yWindow="-105" windowWidth="19425" windowHeight="1042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7" l="1"/>
  <c r="D8" i="15"/>
  <c r="E6" i="17"/>
  <c r="D7" i="15"/>
  <c r="E4" i="17"/>
  <c r="D5" i="15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G58" i="17" l="1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E5" i="17" l="1"/>
  <c r="E5" i="18"/>
  <c r="C4" i="1"/>
  <c r="C6" i="1"/>
  <c r="D5" i="7"/>
  <c r="D7" i="7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41" i="7" l="1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<sst xmlns="http://schemas.openxmlformats.org/spreadsheetml/2006/main" count="1365" uniqueCount="664">
  <si>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</si>
  <si>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</si>
  <si>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</si>
  <si>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</si>
  <si>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</si>
  <si>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</si>
  <si>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</si>
  <si>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</si>
  <si>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</si>
  <si>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</si>
  <si>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</si>
  <si>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</si>
  <si>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</si>
  <si>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</si>
  <si>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</si>
  <si>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</si>
  <si>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</si>
  <si>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</si>
  <si>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</si>
  <si>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</si>
  <si>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</si>
  <si>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</si>
  <si>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</si>
  <si>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</si>
  <si>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</si>
  <si>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</si>
  <si>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</si>
  <si>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</si>
  <si>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</si>
  <si>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</si>
  <si>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</si>
  <si>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</si>
  <si>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</si>
  <si>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</si>
  <si>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</si>
  <si>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</si>
  <si>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</si>
  <si>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</si>
  <si>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</si>
  <si>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</si>
  <si>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</si>
  <si>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</si>
  <si>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</si>
  <si>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</si>
  <si>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</si>
  <si>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</si>
  <si>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</si>
  <si>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</si>
  <si>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</si>
  <si>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</si>
  <si>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</si>
  <si>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</si>
  <si>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</si>
  <si>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</si>
  <si>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</si>
  <si>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</si>
  <si>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</si>
  <si>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</si>
  <si>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</si>
  <si>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</si>
  <si>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</si>
  <si>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</si>
  <si>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</si>
  <si>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</si>
  <si>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</si>
  <si>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</si>
  <si>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</si>
  <si>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</si>
  <si>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</si>
  <si>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</si>
  <si>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</si>
  <si>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</si>
  <si>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</si>
  <si>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</si>
  <si>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</si>
  <si>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</si>
  <si>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</si>
  <si>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</si>
  <si>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</si>
  <si>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</si>
  <si>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</si>
  <si>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</si>
  <si>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</si>
  <si>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</si>
  <si>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</si>
  <si>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</si>
  <si>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</si>
  <si>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</si>
  <si>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</si>
  <si>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</si>
  <si>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</si>
  <si>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</si>
  <si>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</si>
  <si>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</si>
  <si>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</si>
  <si>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</si>
  <si>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</si>
  <si>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</si>
  <si>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</si>
  <si>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</si>
  <si>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</si>
  <si>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</si>
  <si>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</si>
  <si>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</si>
  <si>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</si>
  <si>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</si>
  <si>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</si>
  <si>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</si>
  <si>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</si>
  <si>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</si>
  <si>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</si>
  <si>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</si>
  <si>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</si>
  <si>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</si>
  <si>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</si>
  <si>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</si>
  <si>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</si>
  <si>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</si>
  <si>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</si>
  <si>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</si>
  <si>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</si>
  <si>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</si>
  <si>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</si>
  <si>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</si>
  <si>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</si>
  <si>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</si>
  <si>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</si>
  <si>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</si>
  <si>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</si>
  <si>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</si>
  <si>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</si>
  <si>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</si>
  <si>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</si>
  <si>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</si>
  <si>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</si>
  <si>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</si>
  <si>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</si>
  <si>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</si>
  <si>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</si>
  <si>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</si>
  <si>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</si>
  <si>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</si>
  <si>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</si>
  <si>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</si>
  <si>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</si>
  <si>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</si>
  <si>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</si>
  <si>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</si>
  <si>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</si>
  <si>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</si>
  <si>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</si>
  <si>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</si>
  <si>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</si>
  <si>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</si>
  <si>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</si>
  <si>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</si>
  <si>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</si>
  <si>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</si>
  <si>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</si>
  <si>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</si>
  <si>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</si>
  <si>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</si>
  <si>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</si>
  <si>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</si>
  <si>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</si>
  <si>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</si>
  <si>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</si>
  <si>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</si>
  <si>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</si>
  <si>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</si>
  <si>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</si>
  <si>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</si>
  <si>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</si>
  <si>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</si>
  <si>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</si>
  <si>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</si>
  <si>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</si>
  <si>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</si>
  <si>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</si>
  <si>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</si>
  <si>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</si>
  <si>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</si>
  <si>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</si>
  <si>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</si>
  <si>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</si>
  <si>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</si>
  <si>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</si>
  <si>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</si>
  <si>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</si>
  <si>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</si>
  <si>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</si>
  <si>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</si>
  <si>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</si>
  <si>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</si>
  <si>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</si>
  <si>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</si>
  <si>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</si>
  <si>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</si>
  <si>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</si>
  <si>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</si>
  <si>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</si>
  <si>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</si>
  <si>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</si>
  <si>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</si>
  <si>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</si>
  <si>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</si>
  <si>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</si>
  <si>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</si>
  <si>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</si>
  <si>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</si>
  <si>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</si>
  <si>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</si>
  <si>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</si>
  <si>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</si>
  <si>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</si>
  <si>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</si>
  <si>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</si>
  <si>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</si>
  <si>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</si>
  <si>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</si>
  <si>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</si>
  <si>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</si>
  <si>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</si>
  <si>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</si>
  <si>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</si>
  <si>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</si>
  <si>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</si>
  <si>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</si>
  <si>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</si>
  <si>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</si>
  <si>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</si>
  <si>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</si>
  <si>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</si>
  <si>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</si>
  <si>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</si>
  <si>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</si>
  <si>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</si>
  <si>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</si>
  <si>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</si>
  <si>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</si>
  <si>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</si>
  <si>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</si>
  <si>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</si>
  <si>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</si>
  <si>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</si>
  <si>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</si>
  <si>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</si>
  <si>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</si>
  <si>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</si>
  <si>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</si>
  <si>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</si>
  <si>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</si>
  <si>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</si>
  <si>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</si>
  <si>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</si>
  <si>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</si>
  <si>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</si>
  <si>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</si>
  <si>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</si>
  <si>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</si>
  <si>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</si>
  <si>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</si>
  <si>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</si>
  <si>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</si>
  <si>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</si>
  <si>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</si>
  <si>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</si>
  <si>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</si>
  <si>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</si>
  <si>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</si>
  <si>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</si>
  <si>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</si>
  <si>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</si>
  <si>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</si>
  <si>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</si>
  <si>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</si>
  <si>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</si>
  <si>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</si>
  <si>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</si>
  <si>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</si>
  <si>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</si>
  <si>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</si>
  <si>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</si>
  <si>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</si>
  <si>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</si>
  <si>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</si>
  <si>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</si>
  <si>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</si>
  <si>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</si>
  <si>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</si>
  <si>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</si>
  <si>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</si>
  <si>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</si>
  <si>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</si>
  <si>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</si>
  <si>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</si>
  <si>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</si>
  <si>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</si>
  <si>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</si>
  <si>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</si>
  <si>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</si>
  <si>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</si>
  <si>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</si>
  <si>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</si>
  <si>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</si>
  <si>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</si>
  <si>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</si>
  <si>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</si>
  <si>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</si>
  <si>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</si>
  <si>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</si>
  <si>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</si>
  <si>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</si>
  <si>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</si>
  <si>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</si>
  <si>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</si>
  <si>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</si>
  <si>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</si>
  <si>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</si>
  <si>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</si>
  <si>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</si>
  <si>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</si>
  <si>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</si>
  <si>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</si>
  <si>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</si>
  <si>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</si>
  <si>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</si>
  <si>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</si>
  <si>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</si>
  <si>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</si>
  <si>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</si>
  <si>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</si>
  <si>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</si>
  <si>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</si>
  <si>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</si>
  <si>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</si>
  <si>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</si>
  <si>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</si>
  <si>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</si>
  <si>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</si>
  <si>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</si>
  <si>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</si>
  <si>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</si>
  <si>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</si>
  <si>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</si>
  <si>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</si>
  <si>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</si>
  <si>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</si>
  <si>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</si>
  <si>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</si>
  <si>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</si>
  <si>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</si>
  <si>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</si>
  <si>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</si>
  <si>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</si>
  <si>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</si>
  <si>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</si>
  <si>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</si>
  <si>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</si>
  <si>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</si>
  <si>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</si>
  <si>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</si>
  <si>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</si>
  <si>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</si>
  <si>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</si>
  <si>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</si>
  <si>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</si>
  <si>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</si>
  <si>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</si>
  <si>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</si>
  <si>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</si>
  <si>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</si>
  <si>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</si>
  <si>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</si>
  <si>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</si>
  <si>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</si>
  <si>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</si>
  <si>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</si>
  <si>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</si>
  <si>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</si>
  <si>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</si>
  <si>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</si>
  <si>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</si>
  <si>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</si>
  <si>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</si>
  <si>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</si>
  <si>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</si>
  <si>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</si>
  <si>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</si>
  <si>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</si>
  <si>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</si>
  <si>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</si>
  <si>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</si>
  <si>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</si>
  <si>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</si>
  <si>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</si>
  <si>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</si>
  <si>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</si>
  <si>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</si>
  <si>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</si>
  <si>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</si>
  <si>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</si>
  <si>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</si>
  <si>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</si>
  <si>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</si>
  <si>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</si>
  <si>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</si>
  <si>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</si>
  <si>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</si>
  <si>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</si>
  <si>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</si>
  <si>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</si>
  <si>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</si>
  <si>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</si>
  <si>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</si>
  <si>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</si>
  <si>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</si>
  <si>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</si>
  <si>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</si>
  <si>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</si>
  <si>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</si>
  <si>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</si>
  <si>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</si>
  <si>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</si>
  <si>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</si>
  <si>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</si>
  <si>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</si>
  <si>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</si>
  <si>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</si>
  <si>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</si>
  <si>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</si>
  <si>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</si>
  <si>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</si>
  <si>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</si>
  <si>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</si>
  <si>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</si>
  <si>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</si>
  <si>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</si>
  <si>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</si>
  <si>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</si>
  <si>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</si>
  <si>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</si>
  <si>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</si>
  <si>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</si>
  <si>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</si>
  <si>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</si>
  <si>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</si>
  <si>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</si>
  <si>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</si>
  <si>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</si>
  <si>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</si>
  <si>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</si>
  <si>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</si>
  <si>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</si>
  <si>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</si>
  <si>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</si>
  <si>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</si>
  <si>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</si>
  <si>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</si>
  <si>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</si>
  <si>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</si>
  <si>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</si>
  <si>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</si>
  <si>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</si>
  <si>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</si>
  <si>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</si>
  <si>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</si>
  <si>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</si>
  <si>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</si>
  <si>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</si>
  <si>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</si>
  <si>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</si>
  <si>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</si>
  <si>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</si>
  <si>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</si>
  <si>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</si>
  <si>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</si>
  <si>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</si>
  <si>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</si>
  <si>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</si>
  <si>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</si>
  <si>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</si>
  <si>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</si>
  <si>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</si>
  <si>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</si>
  <si>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</si>
  <si>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</si>
  <si>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</si>
  <si>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</si>
  <si>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</si>
  <si>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</si>
  <si>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</si>
  <si>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</si>
  <si>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</si>
  <si>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</si>
  <si>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</si>
  <si>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</si>
  <si>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</si>
  <si>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</si>
  <si>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</si>
  <si>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</si>
  <si>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</si>
  <si>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</si>
  <si>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</si>
  <si>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</si>
  <si>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</si>
  <si>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</si>
  <si>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</si>
  <si>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</si>
  <si>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</si>
  <si>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</si>
  <si>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</si>
  <si>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</si>
  <si>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</si>
  <si>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</si>
  <si>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</si>
  <si>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</si>
  <si>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</si>
  <si>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</si>
  <si>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</si>
  <si>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</si>
  <si>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</si>
  <si>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</si>
  <si>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</si>
  <si>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</si>
  <si>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</si>
  <si>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</si>
  <si>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</si>
  <si>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</si>
  <si>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</si>
  <si>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</si>
  <si>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</si>
  <si>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</si>
  <si>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</si>
  <si>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</si>
  <si>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</si>
  <si>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</si>
  <si>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</si>
  <si>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</si>
  <si>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</si>
  <si>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</si>
  <si>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</si>
  <si>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</si>
  <si>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</si>
  <si>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</si>
  <si>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</si>
  <si>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</si>
  <si>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</si>
  <si>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</si>
  <si>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</si>
  <si>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</si>
  <si>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</si>
  <si>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</si>
  <si>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</si>
  <si>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</si>
  <si>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</si>
  <si>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</si>
  <si>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</si>
  <si>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</si>
  <si>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</si>
  <si>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</si>
  <si>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</si>
  <si>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</si>
  <si>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</si>
  <si>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</si>
  <si>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</si>
  <si>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</si>
  <si>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</si>
  <si>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</si>
  <si>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</si>
  <si>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</si>
  <si>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</si>
  <si>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</si>
  <si>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</si>
  <si>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</si>
  <si>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</si>
  <si>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</si>
  <si>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</si>
  <si>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</si>
  <si>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</si>
  <si>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</si>
  <si>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</si>
  <si>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</si>
  <si>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</si>
  <si>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</si>
  <si>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</si>
  <si>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</si>
  <si>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</si>
  <si>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</si>
  <si>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</si>
  <si>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</si>
  <si>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</si>
  <si>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</si>
  <si>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</si>
  <si>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</si>
  <si>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</si>
  <si>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</si>
  <si>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</si>
  <si>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</si>
  <si>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</si>
  <si>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</si>
  <si>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</si>
  <si>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</si>
  <si>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</si>
  <si>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</si>
  <si>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</si>
  <si>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</si>
  <si>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</si>
  <si>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</si>
  <si>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</si>
  <si>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</si>
  <si>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</si>
  <si>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</si>
  <si>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</si>
  <si>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</si>
  <si>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</si>
  <si>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</si>
  <si>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</si>
  <si>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</si>
  <si>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</si>
  <si>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</si>
  <si>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</si>
  <si>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</si>
  <si>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</si>
  <si>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</si>
  <si>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</si>
  <si>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</si>
  <si>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</si>
  <si>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</si>
  <si>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</si>
  <si>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</si>
  <si>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</si>
  <si>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</si>
  <si>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</si>
  <si>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</si>
  <si>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</si>
  <si>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</si>
  <si>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</si>
  <si>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</si>
  <si>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</si>
  <si>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</si>
  <si>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</si>
  <si>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</si>
  <si>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</si>
  <si>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</si>
  <si>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</si>
  <si>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</si>
  <si>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</si>
  <si>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</si>
  <si>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</si>
  <si>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</si>
  <si>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</si>
  <si>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Mitteldeutsche Netzgesellschaft Gas mbH</t>
  </si>
  <si>
    <t>Industriestraße 10</t>
  </si>
  <si>
    <t>Kabelsketal</t>
  </si>
  <si>
    <t>Björn Friede</t>
  </si>
  <si>
    <t>bilanzierung@mitnetz-gas.de</t>
  </si>
  <si>
    <t>0345/216-2869</t>
  </si>
  <si>
    <t>THE0NKH700286000</t>
  </si>
  <si>
    <t>Wetterstation Leipzig/Halle</t>
  </si>
  <si>
    <t>Leipzig/Halle</t>
  </si>
  <si>
    <t>Ind.-Koef.</t>
  </si>
  <si>
    <t>HHK</t>
  </si>
  <si>
    <t>GWK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</si>
</sst>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399098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35560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lanzierung@mitnetz-ga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460</v>
      </c>
    </row>
    <row r="3" spans="2:7"/>
    <row r="4" spans="2:7">
      <c r="B4" s="8" t="s">
        <v>455</v>
      </c>
    </row>
    <row r="5" spans="2:7">
      <c r="B5" s="8" t="s">
        <v>456</v>
      </c>
    </row>
    <row r="6" spans="2:7"/>
    <row r="7" spans="2:7">
      <c r="B7" t="s">
        <v>333</v>
      </c>
    </row>
    <row r="8" spans="2:7" s="8" customFormat="1">
      <c r="B8" s="8" t="s">
        <v>457</v>
      </c>
    </row>
    <row r="9" spans="2:7" s="8" customFormat="1"/>
    <row r="10" spans="2:7" s="8" customFormat="1">
      <c r="B10" s="14" t="s">
        <v>442</v>
      </c>
    </row>
    <row r="11" spans="2:7" s="8" customFormat="1">
      <c r="B11" s="8" t="s">
        <v>493</v>
      </c>
    </row>
    <row r="12" spans="2:7" s="8" customFormat="1">
      <c r="B12" s="8" t="s">
        <v>494</v>
      </c>
    </row>
    <row r="13" spans="2:7" s="8" customFormat="1">
      <c r="B13" s="8" t="s">
        <v>502</v>
      </c>
    </row>
    <row r="14" spans="2:7" s="8" customFormat="1"/>
    <row r="15" spans="2:7">
      <c r="B15" s="20" t="s">
        <v>459</v>
      </c>
      <c r="C15" s="15"/>
    </row>
    <row r="16" spans="2:7">
      <c r="B16" s="15"/>
      <c r="C16" s="15"/>
      <c r="G16" s="10"/>
    </row>
    <row r="17" spans="2:12">
      <c r="B17" s="17" t="s">
        <v>340</v>
      </c>
      <c r="C17" s="15"/>
    </row>
    <row r="18" spans="2:12" s="8" customFormat="1">
      <c r="B18" s="18" t="s">
        <v>334</v>
      </c>
      <c r="C18" s="15"/>
    </row>
    <row r="19" spans="2:12" s="8" customFormat="1">
      <c r="B19" s="18" t="s">
        <v>335</v>
      </c>
      <c r="C19" s="15"/>
    </row>
    <row r="20" spans="2:12">
      <c r="B20" s="17"/>
      <c r="C20" s="15"/>
    </row>
    <row r="21" spans="2:12">
      <c r="B21" s="3" t="s">
        <v>458</v>
      </c>
      <c r="C21" s="15"/>
    </row>
    <row r="22" spans="2:12" s="8" customFormat="1">
      <c r="B22" s="18" t="s">
        <v>336</v>
      </c>
      <c r="C22" s="15"/>
    </row>
    <row r="23" spans="2:12" s="8" customFormat="1">
      <c r="B23" s="18" t="s">
        <v>337</v>
      </c>
      <c r="C23" s="15"/>
    </row>
    <row r="24" spans="2:12">
      <c r="B24" s="17"/>
      <c r="C24" s="15"/>
    </row>
    <row r="25" spans="2:12">
      <c r="B25" s="17" t="s">
        <v>341</v>
      </c>
      <c r="C25" s="15"/>
    </row>
    <row r="26" spans="2:12">
      <c r="B26" s="18" t="s">
        <v>338</v>
      </c>
      <c r="C26" s="15"/>
      <c r="F26" s="8"/>
      <c r="G26" s="8"/>
      <c r="H26" s="8"/>
    </row>
    <row r="27" spans="2:12">
      <c r="B27" s="18" t="s">
        <v>339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342</v>
      </c>
      <c r="C29" s="19">
        <v>43663</v>
      </c>
      <c r="E29" s="8"/>
      <c r="F29" s="8"/>
      <c r="G29" s="8"/>
      <c r="H29" s="8"/>
    </row>
    <row r="30" spans="2:12">
      <c r="B30" s="21" t="s">
        <v>343</v>
      </c>
      <c r="C30" s="338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4" sqref="D3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3" bestFit="1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256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497</v>
      </c>
      <c r="D4" s="27">
        <v>44453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498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257</v>
      </c>
      <c r="D9" s="41" t="s">
        <v>652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480</v>
      </c>
      <c r="D11" s="42">
        <v>9870028600004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258</v>
      </c>
      <c r="D13" s="41" t="s">
        <v>653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259</v>
      </c>
      <c r="D15" s="43">
        <v>6184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260</v>
      </c>
      <c r="D17" s="41" t="s">
        <v>654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261</v>
      </c>
      <c r="D19" s="41" t="s">
        <v>655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262</v>
      </c>
      <c r="D21" s="44" t="s">
        <v>656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263</v>
      </c>
      <c r="D23" s="41" t="s">
        <v>657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481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454</v>
      </c>
      <c r="D27" s="42" t="s">
        <v>391</v>
      </c>
      <c r="E27" s="39"/>
      <c r="F27" s="11"/>
    </row>
    <row r="28" spans="1:15">
      <c r="B28" s="15"/>
      <c r="C28" s="65" t="s">
        <v>496</v>
      </c>
      <c r="D28" s="48" t="str">
        <f>IF(D27&lt;&gt;C28,VLOOKUP(D27,$C$29:$D$48,2,FALSE),C28)</f>
        <v>Mitteldeutsche Netzgesellschaft Gas mbH</v>
      </c>
      <c r="E28" s="38"/>
      <c r="F28" s="11"/>
      <c r="G28" s="2"/>
    </row>
    <row r="29" spans="1:15">
      <c r="B29" s="15"/>
      <c r="C29" s="22" t="s">
        <v>391</v>
      </c>
      <c r="D29" s="45" t="s">
        <v>652</v>
      </c>
      <c r="E29" s="40"/>
      <c r="F29" s="11"/>
      <c r="G29" s="2"/>
    </row>
    <row r="30" spans="1:15">
      <c r="B30" s="15"/>
      <c r="C30" s="22" t="s">
        <v>392</v>
      </c>
      <c r="D30" s="45"/>
      <c r="E30" s="40"/>
      <c r="F30" s="47"/>
      <c r="G30" s="2"/>
    </row>
    <row r="31" spans="1:15">
      <c r="B31" s="15"/>
      <c r="C31" s="22" t="s">
        <v>417</v>
      </c>
      <c r="D31" s="46"/>
      <c r="E31" s="40"/>
      <c r="F31" s="47"/>
      <c r="G31" s="2"/>
    </row>
    <row r="32" spans="1:15">
      <c r="B32" s="15"/>
      <c r="C32" s="22" t="s">
        <v>418</v>
      </c>
      <c r="D32" s="46"/>
      <c r="E32" s="40"/>
      <c r="F32" s="47"/>
      <c r="G32" s="2"/>
    </row>
    <row r="33" spans="2:7">
      <c r="B33" s="15"/>
      <c r="C33" s="22" t="s">
        <v>419</v>
      </c>
      <c r="D33" s="45"/>
      <c r="E33" s="40"/>
      <c r="F33" s="47"/>
      <c r="G33" s="2"/>
    </row>
    <row r="34" spans="2:7">
      <c r="B34" s="15"/>
      <c r="C34" s="22" t="s">
        <v>420</v>
      </c>
      <c r="D34" s="46"/>
      <c r="E34" s="40"/>
      <c r="F34" s="47"/>
      <c r="G34" s="2"/>
    </row>
    <row r="35" spans="2:7">
      <c r="B35" s="15"/>
      <c r="C35" s="22" t="s">
        <v>421</v>
      </c>
      <c r="D35" s="46"/>
      <c r="E35" s="40"/>
      <c r="F35" s="47"/>
      <c r="G35" s="2"/>
    </row>
    <row r="36" spans="2:7">
      <c r="B36" s="15"/>
      <c r="C36" s="22" t="s">
        <v>422</v>
      </c>
      <c r="D36" s="46"/>
      <c r="E36" s="40"/>
      <c r="F36" s="47"/>
      <c r="G36" s="2"/>
    </row>
    <row r="37" spans="2:7">
      <c r="B37" s="15"/>
      <c r="C37" s="22" t="s">
        <v>423</v>
      </c>
      <c r="D37" s="46"/>
      <c r="E37" s="40"/>
      <c r="F37" s="47"/>
      <c r="G37" s="2"/>
    </row>
    <row r="38" spans="2:7">
      <c r="B38" s="15"/>
      <c r="C38" s="22" t="s">
        <v>426</v>
      </c>
      <c r="D38" s="46"/>
      <c r="E38" s="40"/>
      <c r="F38" s="47"/>
      <c r="G38" s="2"/>
    </row>
    <row r="39" spans="2:7">
      <c r="B39" s="15"/>
      <c r="C39" s="22" t="s">
        <v>427</v>
      </c>
      <c r="D39" s="46"/>
      <c r="E39" s="40"/>
      <c r="F39" s="47"/>
      <c r="G39" s="2"/>
    </row>
    <row r="40" spans="2:7">
      <c r="B40" s="15"/>
      <c r="C40" s="22" t="s">
        <v>428</v>
      </c>
      <c r="D40" s="46"/>
      <c r="E40" s="40"/>
      <c r="F40" s="47"/>
      <c r="G40" s="2"/>
    </row>
    <row r="41" spans="2:7">
      <c r="B41" s="15"/>
      <c r="C41" s="22" t="s">
        <v>429</v>
      </c>
      <c r="D41" s="46"/>
      <c r="E41" s="40"/>
      <c r="F41" s="47"/>
      <c r="G41" s="2"/>
    </row>
    <row r="42" spans="2:7">
      <c r="B42" s="15"/>
      <c r="C42" s="22" t="s">
        <v>430</v>
      </c>
      <c r="D42" s="46"/>
      <c r="E42" s="40"/>
      <c r="F42" s="47"/>
      <c r="G42" s="2"/>
    </row>
    <row r="43" spans="2:7">
      <c r="B43" s="15"/>
      <c r="C43" s="22" t="s">
        <v>431</v>
      </c>
      <c r="D43" s="46"/>
      <c r="E43" s="40"/>
      <c r="F43" s="47"/>
      <c r="G43" s="2"/>
    </row>
    <row r="44" spans="2:7">
      <c r="B44" s="15"/>
      <c r="C44" s="22" t="s">
        <v>432</v>
      </c>
      <c r="D44" s="46"/>
      <c r="E44" s="40"/>
      <c r="F44" s="47"/>
      <c r="G44" s="2"/>
    </row>
    <row r="45" spans="2:7">
      <c r="B45" s="15"/>
      <c r="C45" s="22" t="s">
        <v>433</v>
      </c>
      <c r="D45" s="46"/>
      <c r="E45" s="40"/>
      <c r="F45" s="47"/>
      <c r="G45" s="2"/>
    </row>
    <row r="46" spans="2:7">
      <c r="B46" s="15"/>
      <c r="C46" s="22" t="s">
        <v>434</v>
      </c>
      <c r="D46" s="46"/>
      <c r="E46" s="40"/>
      <c r="F46" s="47"/>
    </row>
    <row r="47" spans="2:7">
      <c r="B47" s="15"/>
      <c r="C47" s="22" t="s">
        <v>435</v>
      </c>
      <c r="D47" s="46"/>
      <c r="E47" s="40"/>
      <c r="F47" s="47"/>
    </row>
    <row r="48" spans="2:7">
      <c r="B48" s="15"/>
      <c r="C48" s="22" t="s">
        <v>436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9" sqref="D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264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440</v>
      </c>
      <c r="D5" s="57" t="str">
        <f>Netzbetreiber!$D$9</f>
        <v>Mitteldeutsche Netzgesellschaft Gas mbH</v>
      </c>
      <c r="H5" s="67"/>
      <c r="I5" s="67"/>
      <c r="J5" s="67"/>
      <c r="K5" s="67"/>
    </row>
    <row r="6" spans="2:15" ht="15" customHeight="1">
      <c r="B6" s="22"/>
      <c r="C6" s="61" t="s">
        <v>439</v>
      </c>
      <c r="D6" s="57" t="str">
        <f>Netzbetreiber!D28</f>
        <v>Mitteldeutsche Netzgesellschaft Gas mbH</v>
      </c>
      <c r="E6" s="15"/>
      <c r="H6" s="67"/>
      <c r="I6" s="67"/>
      <c r="J6" s="67"/>
      <c r="K6" s="67"/>
    </row>
    <row r="7" spans="2:15" ht="15" customHeight="1">
      <c r="B7" s="22"/>
      <c r="C7" s="59" t="s">
        <v>483</v>
      </c>
      <c r="D7" s="366">
        <f>Netzbetreiber!$D$11</f>
        <v>9870028600004</v>
      </c>
      <c r="E7" s="15"/>
      <c r="H7" s="67"/>
      <c r="I7" s="67"/>
      <c r="J7" s="67"/>
      <c r="K7" s="67"/>
    </row>
    <row r="8" spans="2:15" ht="15" customHeight="1">
      <c r="B8" s="22"/>
      <c r="C8" s="55" t="s">
        <v>132</v>
      </c>
      <c r="D8" s="50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610</v>
      </c>
      <c r="D11" s="33" t="s">
        <v>611</v>
      </c>
      <c r="E11" s="15"/>
      <c r="H11" s="276" t="s">
        <v>611</v>
      </c>
      <c r="I11" s="276" t="s">
        <v>612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648</v>
      </c>
      <c r="D13" s="42" t="s">
        <v>658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82</v>
      </c>
      <c r="C15" s="31" t="s">
        <v>364</v>
      </c>
      <c r="D15" s="49" t="s">
        <v>255</v>
      </c>
      <c r="E15" s="15"/>
      <c r="H15" s="274" t="s">
        <v>255</v>
      </c>
      <c r="I15" s="274" t="s">
        <v>134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570</v>
      </c>
      <c r="I16" s="275" t="s">
        <v>484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485</v>
      </c>
      <c r="I17" s="275" t="s">
        <v>486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83</v>
      </c>
      <c r="C19" s="8" t="s">
        <v>608</v>
      </c>
      <c r="D19" s="49" t="s">
        <v>604</v>
      </c>
      <c r="E19" s="15"/>
      <c r="H19" s="272" t="s">
        <v>604</v>
      </c>
      <c r="I19" s="272" t="s">
        <v>605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9" t="s">
        <v>606</v>
      </c>
      <c r="E20" s="15"/>
      <c r="H20" s="272" t="s">
        <v>607</v>
      </c>
      <c r="I20" s="8" t="s">
        <v>603</v>
      </c>
      <c r="J20" s="8"/>
      <c r="K20" s="8"/>
      <c r="L20" s="273"/>
    </row>
    <row r="21" spans="2:16" ht="15" customHeight="1">
      <c r="B21" s="22"/>
      <c r="C21" s="24" t="s">
        <v>609</v>
      </c>
      <c r="D21" s="24" t="str">
        <f>IF(D19=$H$19,L21,IF(D20=$H$21,M21,N21))</f>
        <v>=&gt;  Q(D) = KW  x  h(T, SLP-Typ)  x  F(WT)</v>
      </c>
      <c r="E21" s="15"/>
      <c r="H21" s="272" t="s">
        <v>606</v>
      </c>
      <c r="I21" s="272" t="s">
        <v>613</v>
      </c>
      <c r="J21" s="8"/>
      <c r="K21" s="8"/>
      <c r="L21" s="275" t="s">
        <v>614</v>
      </c>
      <c r="M21" s="275" t="s">
        <v>616</v>
      </c>
      <c r="N21" s="275" t="s">
        <v>615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84</v>
      </c>
      <c r="C23" s="6" t="s">
        <v>573</v>
      </c>
      <c r="D23" s="42" t="s">
        <v>135</v>
      </c>
      <c r="E23" s="15"/>
      <c r="H23" s="274" t="s">
        <v>133</v>
      </c>
      <c r="I23" s="274" t="s">
        <v>135</v>
      </c>
      <c r="J23" s="272"/>
      <c r="K23" s="272"/>
      <c r="L23" s="273"/>
    </row>
    <row r="24" spans="2:16" ht="15" customHeight="1">
      <c r="B24" s="7"/>
      <c r="C24" s="6" t="s">
        <v>617</v>
      </c>
      <c r="D24" s="42" t="s">
        <v>618</v>
      </c>
      <c r="E24" s="15"/>
      <c r="H24" s="308" t="s">
        <v>618</v>
      </c>
      <c r="I24" s="274" t="s">
        <v>619</v>
      </c>
      <c r="J24" s="274" t="s">
        <v>620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621</v>
      </c>
      <c r="I25" s="275" t="s">
        <v>622</v>
      </c>
      <c r="J25" s="275" t="s">
        <v>623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624</v>
      </c>
      <c r="I26" s="275" t="s">
        <v>625</v>
      </c>
      <c r="J26" s="275" t="s">
        <v>626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366</v>
      </c>
      <c r="C28" s="6" t="s">
        <v>572</v>
      </c>
      <c r="D28" s="42" t="s">
        <v>135</v>
      </c>
      <c r="E28" s="15"/>
      <c r="H28" s="274" t="s">
        <v>133</v>
      </c>
      <c r="I28" s="274" t="s">
        <v>135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627</v>
      </c>
      <c r="I29" s="275" t="s">
        <v>628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629</v>
      </c>
      <c r="I30" s="272" t="s">
        <v>624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489</v>
      </c>
      <c r="C32" s="24" t="s">
        <v>491</v>
      </c>
      <c r="D32" s="268">
        <v>3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544</v>
      </c>
      <c r="C34" s="5" t="s">
        <v>361</v>
      </c>
      <c r="D34" s="34">
        <v>1500000</v>
      </c>
      <c r="E34" s="15" t="s">
        <v>503</v>
      </c>
      <c r="I34" s="272"/>
      <c r="J34" s="272"/>
      <c r="K34" s="272"/>
      <c r="L34" s="272"/>
      <c r="M34" s="273"/>
    </row>
    <row r="35" spans="2:39" customFormat="1" ht="15" customHeight="1">
      <c r="C35" s="8" t="s">
        <v>487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545</v>
      </c>
      <c r="C37" s="5" t="s">
        <v>362</v>
      </c>
      <c r="D37" s="36">
        <v>500</v>
      </c>
      <c r="E37" s="15" t="s">
        <v>536</v>
      </c>
      <c r="H37" s="67"/>
      <c r="I37" s="67"/>
      <c r="J37" s="67"/>
      <c r="K37" s="67"/>
    </row>
    <row r="38" spans="2:39" ht="15" customHeight="1">
      <c r="C38" s="8" t="s">
        <v>488</v>
      </c>
    </row>
    <row r="39" spans="2:39" ht="15" customHeight="1">
      <c r="B39" s="7"/>
      <c r="C39" s="3"/>
    </row>
    <row r="40" spans="2:39" ht="15" customHeight="1">
      <c r="B40" s="7"/>
      <c r="C40" s="3" t="s">
        <v>535</v>
      </c>
    </row>
    <row r="41" spans="2:39" ht="18" customHeight="1">
      <c r="C41" s="3" t="s">
        <v>537</v>
      </c>
    </row>
    <row r="42" spans="2:39" ht="18" customHeight="1">
      <c r="C42" s="3"/>
    </row>
    <row r="43" spans="2:39" ht="15" customHeight="1">
      <c r="B43" s="22" t="s">
        <v>546</v>
      </c>
      <c r="C43" s="59" t="s">
        <v>571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581</v>
      </c>
      <c r="D45" s="45" t="s">
        <v>659</v>
      </c>
    </row>
    <row r="46" spans="2:39" ht="18" customHeight="1">
      <c r="C46" s="22" t="s">
        <v>582</v>
      </c>
      <c r="D46" s="45"/>
    </row>
    <row r="47" spans="2:39" ht="18" customHeight="1">
      <c r="C47" s="22" t="s">
        <v>583</v>
      </c>
      <c r="D47" s="45"/>
    </row>
    <row r="48" spans="2:39" ht="18" customHeight="1">
      <c r="C48" s="22" t="s">
        <v>584</v>
      </c>
      <c r="D48" s="45"/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10" sqref="E1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539</v>
      </c>
    </row>
    <row r="3" spans="1:56" ht="15" customHeight="1">
      <c r="B3" s="171"/>
    </row>
    <row r="4" spans="1:56">
      <c r="B4" s="130"/>
      <c r="C4" s="55" t="s">
        <v>440</v>
      </c>
      <c r="D4" s="56"/>
      <c r="E4" s="57" t="str">
        <f>Netzbetreiber!$D$9</f>
        <v>Mitteldeutsche Netzgesellschaft Gas mbH</v>
      </c>
      <c r="F4" s="130"/>
      <c r="M4" s="130"/>
      <c r="N4" s="130"/>
      <c r="O4" s="130"/>
    </row>
    <row r="5" spans="1:56">
      <c r="B5" s="130"/>
      <c r="C5" s="55" t="s">
        <v>439</v>
      </c>
      <c r="D5" s="56"/>
      <c r="E5" s="57" t="str">
        <f>Netzbetreiber!D28</f>
        <v>Mitteldeutsche Netzgesellschaft Gas 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483</v>
      </c>
      <c r="D6" s="56"/>
      <c r="E6" s="366">
        <f>Netzbetreiber!$D$11</f>
        <v>9870028600004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f>Netzbetreiber!$D$6</f>
        <v>44470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517</v>
      </c>
      <c r="D9" s="130"/>
      <c r="E9" s="130"/>
      <c r="F9" s="154">
        <f>'SLP-Verfahren'!D43</f>
        <v>1</v>
      </c>
      <c r="H9" s="172" t="s">
        <v>596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580</v>
      </c>
      <c r="D10" s="130"/>
      <c r="E10" s="130"/>
      <c r="F10" s="299">
        <v>1</v>
      </c>
      <c r="G10" s="56"/>
      <c r="H10" s="172" t="s">
        <v>597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598</v>
      </c>
      <c r="D11" s="130"/>
      <c r="E11" s="130"/>
      <c r="F11" s="296" t="str">
        <f>INDEX('SLP-Verfahren'!D45:D59,'SLP-Temp-Gebiet #01'!F10)</f>
        <v>Wetterstation Leipzig/Halle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579</v>
      </c>
      <c r="D13" s="351"/>
      <c r="E13" s="351"/>
      <c r="F13" s="183" t="s">
        <v>543</v>
      </c>
      <c r="G13" s="130" t="s">
        <v>541</v>
      </c>
      <c r="H13" s="265" t="s">
        <v>558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443</v>
      </c>
      <c r="D14" s="352"/>
      <c r="E14" s="89" t="s">
        <v>444</v>
      </c>
      <c r="F14" s="266"/>
      <c r="G14" s="267"/>
      <c r="H14" s="51"/>
      <c r="I14" s="56"/>
      <c r="J14" s="130"/>
      <c r="K14" s="130"/>
      <c r="L14" s="130"/>
      <c r="M14" s="130"/>
      <c r="N14" s="130"/>
      <c r="O14" s="173" t="s">
        <v>522</v>
      </c>
      <c r="R14" s="209" t="s">
        <v>559</v>
      </c>
      <c r="S14" s="209" t="s">
        <v>560</v>
      </c>
      <c r="T14" s="209" t="s">
        <v>561</v>
      </c>
      <c r="U14" s="209" t="s">
        <v>562</v>
      </c>
      <c r="V14" s="209" t="s">
        <v>542</v>
      </c>
      <c r="W14" s="209" t="s">
        <v>563</v>
      </c>
      <c r="X14" s="209" t="s">
        <v>564</v>
      </c>
      <c r="Y14" s="209" t="s">
        <v>565</v>
      </c>
      <c r="Z14" s="209" t="s">
        <v>566</v>
      </c>
      <c r="AA14" s="209" t="s">
        <v>567</v>
      </c>
      <c r="AB14" s="209" t="s">
        <v>568</v>
      </c>
      <c r="AC14" s="209" t="s">
        <v>569</v>
      </c>
    </row>
    <row r="15" spans="1:56" ht="19.5" customHeight="1">
      <c r="B15" s="130"/>
      <c r="C15" s="352" t="s">
        <v>383</v>
      </c>
      <c r="D15" s="352"/>
      <c r="E15" s="89" t="s">
        <v>444</v>
      </c>
      <c r="F15" s="266"/>
      <c r="G15" s="267"/>
      <c r="H15" s="51"/>
      <c r="I15" s="56"/>
      <c r="J15" s="130"/>
      <c r="K15" s="130"/>
      <c r="L15" s="130"/>
      <c r="M15" s="130"/>
      <c r="N15" s="130"/>
      <c r="O15" s="161" t="s">
        <v>523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366</v>
      </c>
      <c r="AH15" s="264" t="s">
        <v>489</v>
      </c>
      <c r="AI15" s="264" t="s">
        <v>544</v>
      </c>
      <c r="AJ15" s="264" t="s">
        <v>545</v>
      </c>
      <c r="AK15" s="264" t="s">
        <v>546</v>
      </c>
      <c r="AL15" s="264" t="s">
        <v>547</v>
      </c>
      <c r="AM15" s="264" t="s">
        <v>548</v>
      </c>
      <c r="AN15" s="264" t="s">
        <v>549</v>
      </c>
      <c r="AO15" s="264" t="s">
        <v>550</v>
      </c>
      <c r="AP15" s="264" t="s">
        <v>551</v>
      </c>
      <c r="AQ15" s="264" t="s">
        <v>552</v>
      </c>
      <c r="AR15" s="264" t="s">
        <v>553</v>
      </c>
      <c r="AS15" s="264" t="s">
        <v>554</v>
      </c>
      <c r="AT15" s="264" t="s">
        <v>555</v>
      </c>
      <c r="AU15" s="264" t="s">
        <v>556</v>
      </c>
      <c r="AV15" s="264" t="s">
        <v>557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512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518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513</v>
      </c>
      <c r="D20" s="180" t="s">
        <v>509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520</v>
      </c>
      <c r="D21" s="153" t="s">
        <v>511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532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136</v>
      </c>
      <c r="D23" s="188"/>
      <c r="E23" s="156" t="s">
        <v>499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499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515</v>
      </c>
      <c r="D24" s="188"/>
      <c r="E24" s="156" t="s">
        <v>660</v>
      </c>
      <c r="F24" s="156" t="s">
        <v>577</v>
      </c>
      <c r="G24" s="156"/>
      <c r="H24" s="156"/>
      <c r="I24" s="156"/>
      <c r="J24" s="156"/>
      <c r="K24" s="156"/>
      <c r="L24" s="156"/>
      <c r="M24" s="156"/>
      <c r="N24" s="156"/>
      <c r="O24" s="185" t="s">
        <v>516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510</v>
      </c>
      <c r="D25" s="188"/>
      <c r="E25" s="160">
        <v>10469</v>
      </c>
      <c r="F25" s="160" t="s">
        <v>359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140</v>
      </c>
      <c r="D26" s="188"/>
      <c r="E26" s="156" t="s">
        <v>500</v>
      </c>
      <c r="F26" s="156" t="s">
        <v>500</v>
      </c>
      <c r="G26" s="156" t="s">
        <v>500</v>
      </c>
      <c r="H26" s="156" t="s">
        <v>500</v>
      </c>
      <c r="I26" s="156" t="s">
        <v>500</v>
      </c>
      <c r="J26" s="156" t="s">
        <v>500</v>
      </c>
      <c r="K26" s="156" t="s">
        <v>500</v>
      </c>
      <c r="L26" s="156" t="s">
        <v>500</v>
      </c>
      <c r="M26" s="156" t="s">
        <v>500</v>
      </c>
      <c r="N26" s="156" t="s">
        <v>500</v>
      </c>
      <c r="O26" s="185" t="s">
        <v>141</v>
      </c>
      <c r="Q26" s="211"/>
      <c r="R26" s="209" t="s">
        <v>500</v>
      </c>
      <c r="S26" s="209" t="s">
        <v>650</v>
      </c>
      <c r="T26" s="209" t="s">
        <v>651</v>
      </c>
      <c r="U26" s="209" t="s">
        <v>501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649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142</v>
      </c>
      <c r="P27" s="13"/>
      <c r="Q27" s="211"/>
      <c r="R27" s="209" t="s">
        <v>500</v>
      </c>
      <c r="S27" s="209" t="s">
        <v>501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514</v>
      </c>
      <c r="D29" s="130"/>
      <c r="E29" s="130"/>
      <c r="F29" s="49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139</v>
      </c>
      <c r="D31" s="180" t="s">
        <v>254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143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521</v>
      </c>
      <c r="D32" s="186" t="s">
        <v>253</v>
      </c>
      <c r="E32" s="287">
        <f>1-SUMPRODUCT(F30:N30,F32:N32)</f>
        <v>0.58329999999999993</v>
      </c>
      <c r="F32" s="287">
        <f>ROUND(F33/$D$33,4)</f>
        <v>0.1167</v>
      </c>
      <c r="G32" s="287">
        <f t="shared" ref="G32:N32" si="3">ROUND(G33/$D$33,4)</f>
        <v>7.3300000000000004E-2</v>
      </c>
      <c r="H32" s="287">
        <f t="shared" si="3"/>
        <v>0.22670000000000001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528</v>
      </c>
      <c r="D33" s="293">
        <f>SUMPRODUCT(E33:N33,E30:N30)</f>
        <v>1</v>
      </c>
      <c r="E33" s="288">
        <v>0.58330000000000004</v>
      </c>
      <c r="F33" s="288">
        <v>0.1167</v>
      </c>
      <c r="G33" s="288">
        <v>7.3300000000000004E-2</v>
      </c>
      <c r="H33" s="288">
        <v>0.22670000000000001</v>
      </c>
      <c r="I33" s="155"/>
      <c r="J33" s="155"/>
      <c r="K33" s="155"/>
      <c r="L33" s="155"/>
      <c r="M33" s="155"/>
      <c r="N33" s="155"/>
      <c r="O33" s="185" t="s">
        <v>144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357</v>
      </c>
      <c r="D34" s="153" t="s">
        <v>356</v>
      </c>
      <c r="E34" s="156" t="s">
        <v>3</v>
      </c>
      <c r="F34" s="156" t="s">
        <v>355</v>
      </c>
      <c r="G34" s="156" t="s">
        <v>346</v>
      </c>
      <c r="H34" s="156" t="s">
        <v>347</v>
      </c>
      <c r="I34" s="156"/>
      <c r="J34" s="156"/>
      <c r="K34" s="156"/>
      <c r="L34" s="156"/>
      <c r="M34" s="156"/>
      <c r="N34" s="156"/>
      <c r="O34" s="185" t="s">
        <v>141</v>
      </c>
      <c r="Q34" s="211"/>
      <c r="R34" s="67" t="s">
        <v>3</v>
      </c>
      <c r="S34" s="67" t="s">
        <v>355</v>
      </c>
      <c r="T34" s="67" t="s">
        <v>346</v>
      </c>
      <c r="U34" s="67" t="s">
        <v>347</v>
      </c>
      <c r="V34" s="67" t="s">
        <v>348</v>
      </c>
      <c r="W34" s="67" t="s">
        <v>349</v>
      </c>
      <c r="X34" s="67" t="s">
        <v>350</v>
      </c>
      <c r="Y34" s="67" t="s">
        <v>351</v>
      </c>
      <c r="Z34" s="67" t="s">
        <v>352</v>
      </c>
      <c r="AA34" s="67" t="s">
        <v>353</v>
      </c>
      <c r="AB34" s="67" t="s">
        <v>354</v>
      </c>
    </row>
    <row r="35" spans="2:28">
      <c r="B35" s="183"/>
      <c r="C35" s="187" t="s">
        <v>446</v>
      </c>
      <c r="D35" s="153" t="s">
        <v>445</v>
      </c>
      <c r="E35" s="156" t="s">
        <v>507</v>
      </c>
      <c r="F35" s="156" t="s">
        <v>507</v>
      </c>
      <c r="G35" s="156" t="s">
        <v>507</v>
      </c>
      <c r="H35" s="156" t="s">
        <v>507</v>
      </c>
      <c r="I35" s="162"/>
      <c r="J35" s="162"/>
      <c r="K35" s="162"/>
      <c r="L35" s="162"/>
      <c r="M35" s="162"/>
      <c r="N35" s="162"/>
      <c r="O35" s="185" t="s">
        <v>141</v>
      </c>
      <c r="Q35" s="211"/>
      <c r="R35" s="67" t="s">
        <v>507</v>
      </c>
      <c r="S35" s="67" t="s">
        <v>508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600</v>
      </c>
      <c r="D36" s="153" t="s">
        <v>601</v>
      </c>
      <c r="E36" s="156" t="s">
        <v>599</v>
      </c>
      <c r="F36" s="156" t="s">
        <v>599</v>
      </c>
      <c r="G36" s="156" t="s">
        <v>599</v>
      </c>
      <c r="H36" s="156" t="s">
        <v>599</v>
      </c>
      <c r="I36" s="156" t="s">
        <v>599</v>
      </c>
      <c r="J36" s="156" t="s">
        <v>599</v>
      </c>
      <c r="K36" s="156" t="s">
        <v>599</v>
      </c>
      <c r="L36" s="156" t="s">
        <v>599</v>
      </c>
      <c r="M36" s="156" t="s">
        <v>599</v>
      </c>
      <c r="N36" s="156" t="s">
        <v>599</v>
      </c>
      <c r="O36" s="185" t="s">
        <v>141</v>
      </c>
      <c r="Q36" s="211"/>
      <c r="R36" s="67" t="s">
        <v>599</v>
      </c>
      <c r="S36" s="67" t="s">
        <v>602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438</v>
      </c>
      <c r="D37" s="119" t="s">
        <v>533</v>
      </c>
      <c r="E37" s="162" t="s">
        <v>447</v>
      </c>
      <c r="F37" s="162" t="s">
        <v>447</v>
      </c>
      <c r="G37" s="162" t="s">
        <v>448</v>
      </c>
      <c r="H37" s="162" t="s">
        <v>448</v>
      </c>
      <c r="I37" s="162"/>
      <c r="J37" s="162"/>
      <c r="K37" s="162"/>
      <c r="L37" s="162"/>
      <c r="M37" s="162"/>
      <c r="N37" s="162"/>
      <c r="O37" s="185" t="s">
        <v>141</v>
      </c>
      <c r="Q37" s="211"/>
      <c r="R37" s="67" t="s">
        <v>448</v>
      </c>
      <c r="S37" s="67" t="s">
        <v>447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265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345</v>
      </c>
      <c r="D40" s="198"/>
      <c r="E40" s="198" t="s">
        <v>526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527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519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524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525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530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531</v>
      </c>
      <c r="D47" s="201" t="s">
        <v>529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358</v>
      </c>
      <c r="K47" s="198"/>
      <c r="L47" s="198"/>
      <c r="M47" s="198"/>
      <c r="N47" s="198"/>
      <c r="O47" s="199"/>
    </row>
    <row r="48" spans="2:28">
      <c r="B48" s="193"/>
      <c r="C48" s="200" t="s">
        <v>344</v>
      </c>
      <c r="D48" s="201" t="s">
        <v>529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358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574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538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513</v>
      </c>
      <c r="D55" s="180" t="s">
        <v>509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143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520</v>
      </c>
      <c r="D56" s="153" t="s">
        <v>511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532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144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136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515</v>
      </c>
      <c r="D59" s="188"/>
      <c r="E59" s="156" t="str">
        <f>E24</f>
        <v>Leipzig/Halle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516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510</v>
      </c>
      <c r="D60" s="188"/>
      <c r="E60" s="160">
        <f>E25</f>
        <v>10469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140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141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514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139</v>
      </c>
      <c r="D65" s="180" t="s">
        <v>254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143</v>
      </c>
    </row>
    <row r="66" spans="2:15">
      <c r="B66" s="183"/>
      <c r="C66" s="184" t="s">
        <v>521</v>
      </c>
      <c r="D66" s="186" t="s">
        <v>253</v>
      </c>
      <c r="E66" s="287">
        <f>1-SUMPRODUCT(F64:N64,F66:N66)</f>
        <v>0.58329999999999993</v>
      </c>
      <c r="F66" s="287">
        <f>ROUND(F67/$D$67,4)</f>
        <v>0.1167</v>
      </c>
      <c r="G66" s="287">
        <f t="shared" ref="G66:N66" si="12">ROUND(G67/$D$67,4)</f>
        <v>7.3300000000000004E-2</v>
      </c>
      <c r="H66" s="287">
        <f t="shared" si="12"/>
        <v>0.22670000000000001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528</v>
      </c>
      <c r="D67" s="186">
        <f>SUMPRODUCT(E67:N67,E64:N64)</f>
        <v>1</v>
      </c>
      <c r="E67" s="295">
        <f>E33</f>
        <v>0.58330000000000004</v>
      </c>
      <c r="F67" s="295">
        <f t="shared" ref="F67:N67" si="13">F33</f>
        <v>0.1167</v>
      </c>
      <c r="G67" s="295">
        <f t="shared" si="13"/>
        <v>7.3300000000000004E-2</v>
      </c>
      <c r="H67" s="295">
        <f t="shared" si="13"/>
        <v>0.22670000000000001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144</v>
      </c>
    </row>
    <row r="68" spans="2:15">
      <c r="B68" s="183"/>
      <c r="C68" s="187" t="s">
        <v>357</v>
      </c>
      <c r="D68" s="153" t="s">
        <v>356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141</v>
      </c>
    </row>
    <row r="69" spans="2:15">
      <c r="B69" s="183"/>
      <c r="C69" s="187" t="s">
        <v>446</v>
      </c>
      <c r="D69" s="153" t="s">
        <v>445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141</v>
      </c>
    </row>
    <row r="70" spans="2:15">
      <c r="B70" s="183"/>
      <c r="C70" s="187" t="s">
        <v>600</v>
      </c>
      <c r="D70" s="153" t="s">
        <v>601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141</v>
      </c>
    </row>
    <row r="71" spans="2:15">
      <c r="B71" s="183"/>
      <c r="C71" s="192" t="s">
        <v>438</v>
      </c>
      <c r="D71" s="119" t="s">
        <v>533</v>
      </c>
      <c r="E71" s="163" t="s">
        <v>447</v>
      </c>
      <c r="F71" s="163" t="s">
        <v>447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141</v>
      </c>
    </row>
    <row r="72" spans="2:15"/>
    <row r="73" spans="2:15" ht="15.75" customHeight="1">
      <c r="C73" s="353" t="s">
        <v>575</v>
      </c>
      <c r="D73" s="353"/>
      <c r="E73" s="353"/>
      <c r="F73" s="353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4:N35 E70:N70 I33:N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539</v>
      </c>
    </row>
    <row r="3" spans="1:56" ht="15" customHeight="1">
      <c r="B3" s="171"/>
    </row>
    <row r="4" spans="1:56">
      <c r="B4" s="130"/>
      <c r="C4" s="55" t="s">
        <v>440</v>
      </c>
      <c r="D4" s="56"/>
      <c r="E4" s="57" t="s">
        <v>482</v>
      </c>
      <c r="F4" s="130"/>
      <c r="M4" s="130"/>
      <c r="N4" s="130"/>
      <c r="O4" s="130"/>
    </row>
    <row r="5" spans="1:56">
      <c r="B5" s="130"/>
      <c r="C5" s="55" t="s">
        <v>439</v>
      </c>
      <c r="D5" s="56"/>
      <c r="E5" s="57" t="str">
        <f>Netzbetreiber!D28</f>
        <v>Mitteldeutsche Netzgesellschaft Gas 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483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517</v>
      </c>
      <c r="D9" s="130"/>
      <c r="E9" s="130"/>
      <c r="F9" s="154">
        <f>'SLP-Verfahren'!D43</f>
        <v>1</v>
      </c>
      <c r="H9" s="172" t="s">
        <v>596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580</v>
      </c>
      <c r="D10" s="130"/>
      <c r="E10" s="130"/>
      <c r="F10" s="299">
        <v>2</v>
      </c>
      <c r="G10" s="56"/>
      <c r="H10" s="172" t="s">
        <v>597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598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579</v>
      </c>
      <c r="D13" s="351"/>
      <c r="E13" s="351"/>
      <c r="F13" s="183" t="s">
        <v>543</v>
      </c>
      <c r="G13" s="130" t="s">
        <v>541</v>
      </c>
      <c r="H13" s="265" t="s">
        <v>558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443</v>
      </c>
      <c r="D14" s="352"/>
      <c r="E14" s="89" t="s">
        <v>444</v>
      </c>
      <c r="F14" s="266" t="s">
        <v>84</v>
      </c>
      <c r="G14" s="267" t="s">
        <v>567</v>
      </c>
      <c r="H14" s="51">
        <v>0</v>
      </c>
      <c r="I14" s="56"/>
      <c r="J14" s="130"/>
      <c r="K14" s="130"/>
      <c r="L14" s="130"/>
      <c r="M14" s="130"/>
      <c r="N14" s="130"/>
      <c r="O14" s="173" t="s">
        <v>522</v>
      </c>
      <c r="R14" s="209" t="s">
        <v>559</v>
      </c>
      <c r="S14" s="209" t="s">
        <v>560</v>
      </c>
      <c r="T14" s="209" t="s">
        <v>561</v>
      </c>
      <c r="U14" s="209" t="s">
        <v>562</v>
      </c>
      <c r="V14" s="209" t="s">
        <v>542</v>
      </c>
      <c r="W14" s="209" t="s">
        <v>563</v>
      </c>
      <c r="X14" s="209" t="s">
        <v>564</v>
      </c>
      <c r="Y14" s="209" t="s">
        <v>565</v>
      </c>
      <c r="Z14" s="209" t="s">
        <v>566</v>
      </c>
      <c r="AA14" s="209" t="s">
        <v>567</v>
      </c>
      <c r="AB14" s="209" t="s">
        <v>568</v>
      </c>
      <c r="AC14" s="209" t="s">
        <v>569</v>
      </c>
    </row>
    <row r="15" spans="1:56" ht="19.5" customHeight="1">
      <c r="B15" s="130"/>
      <c r="C15" s="352" t="s">
        <v>383</v>
      </c>
      <c r="D15" s="352"/>
      <c r="E15" s="89" t="s">
        <v>444</v>
      </c>
      <c r="F15" s="266" t="s">
        <v>70</v>
      </c>
      <c r="G15" s="267" t="s">
        <v>561</v>
      </c>
      <c r="H15" s="51">
        <v>0</v>
      </c>
      <c r="I15" s="56"/>
      <c r="J15" s="130"/>
      <c r="K15" s="130"/>
      <c r="L15" s="130"/>
      <c r="M15" s="130"/>
      <c r="N15" s="130"/>
      <c r="O15" s="161" t="s">
        <v>523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366</v>
      </c>
      <c r="AH15" s="264" t="s">
        <v>489</v>
      </c>
      <c r="AI15" s="264" t="s">
        <v>544</v>
      </c>
      <c r="AJ15" s="264" t="s">
        <v>545</v>
      </c>
      <c r="AK15" s="264" t="s">
        <v>546</v>
      </c>
      <c r="AL15" s="264" t="s">
        <v>547</v>
      </c>
      <c r="AM15" s="264" t="s">
        <v>548</v>
      </c>
      <c r="AN15" s="264" t="s">
        <v>549</v>
      </c>
      <c r="AO15" s="264" t="s">
        <v>550</v>
      </c>
      <c r="AP15" s="264" t="s">
        <v>551</v>
      </c>
      <c r="AQ15" s="264" t="s">
        <v>552</v>
      </c>
      <c r="AR15" s="264" t="s">
        <v>553</v>
      </c>
      <c r="AS15" s="264" t="s">
        <v>554</v>
      </c>
      <c r="AT15" s="264" t="s">
        <v>555</v>
      </c>
      <c r="AU15" s="264" t="s">
        <v>556</v>
      </c>
      <c r="AV15" s="264" t="s">
        <v>557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512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518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513</v>
      </c>
      <c r="D20" s="180" t="s">
        <v>509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520</v>
      </c>
      <c r="D21" s="153" t="s">
        <v>511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532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499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515</v>
      </c>
      <c r="D24" s="188"/>
      <c r="E24" s="156" t="s">
        <v>576</v>
      </c>
      <c r="F24" s="156" t="s">
        <v>577</v>
      </c>
      <c r="G24" s="156"/>
      <c r="H24" s="156"/>
      <c r="I24" s="156"/>
      <c r="J24" s="156"/>
      <c r="K24" s="156"/>
      <c r="L24" s="156"/>
      <c r="M24" s="156"/>
      <c r="N24" s="156"/>
      <c r="O24" s="185" t="s">
        <v>516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510</v>
      </c>
      <c r="D25" s="188"/>
      <c r="E25" s="160" t="s">
        <v>359</v>
      </c>
      <c r="F25" s="160" t="s">
        <v>359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500</v>
      </c>
      <c r="F26" s="156" t="s">
        <v>500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514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254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521</v>
      </c>
      <c r="D31" s="186" t="s">
        <v>253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528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357</v>
      </c>
      <c r="D33" s="153" t="s">
        <v>356</v>
      </c>
      <c r="E33" s="156" t="s">
        <v>3</v>
      </c>
      <c r="F33" s="156" t="s">
        <v>355</v>
      </c>
      <c r="G33" s="156" t="s">
        <v>346</v>
      </c>
      <c r="H33" s="156" t="s">
        <v>347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355</v>
      </c>
      <c r="T33" s="67" t="s">
        <v>346</v>
      </c>
      <c r="U33" s="67" t="s">
        <v>347</v>
      </c>
      <c r="V33" s="67" t="s">
        <v>348</v>
      </c>
      <c r="W33" s="67" t="s">
        <v>349</v>
      </c>
      <c r="X33" s="67" t="s">
        <v>350</v>
      </c>
      <c r="Y33" s="67" t="s">
        <v>351</v>
      </c>
      <c r="Z33" s="67" t="s">
        <v>352</v>
      </c>
      <c r="AA33" s="67" t="s">
        <v>353</v>
      </c>
      <c r="AB33" s="67" t="s">
        <v>354</v>
      </c>
    </row>
    <row r="34" spans="2:28">
      <c r="B34" s="183"/>
      <c r="C34" s="187" t="s">
        <v>446</v>
      </c>
      <c r="D34" s="153" t="s">
        <v>445</v>
      </c>
      <c r="E34" s="156" t="s">
        <v>507</v>
      </c>
      <c r="F34" s="156" t="s">
        <v>507</v>
      </c>
      <c r="G34" s="156" t="s">
        <v>507</v>
      </c>
      <c r="H34" s="156" t="s">
        <v>507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600</v>
      </c>
      <c r="D35" s="153" t="s">
        <v>601</v>
      </c>
      <c r="E35" s="156" t="s">
        <v>599</v>
      </c>
      <c r="F35" s="156" t="s">
        <v>599</v>
      </c>
      <c r="G35" s="156" t="s">
        <v>599</v>
      </c>
      <c r="H35" s="156" t="s">
        <v>599</v>
      </c>
      <c r="I35" s="156" t="s">
        <v>599</v>
      </c>
      <c r="J35" s="156" t="s">
        <v>599</v>
      </c>
      <c r="K35" s="156" t="s">
        <v>599</v>
      </c>
      <c r="L35" s="156" t="s">
        <v>599</v>
      </c>
      <c r="M35" s="156" t="s">
        <v>599</v>
      </c>
      <c r="N35" s="156" t="s">
        <v>599</v>
      </c>
      <c r="O35" s="185" t="s">
        <v>141</v>
      </c>
      <c r="Q35" s="211"/>
      <c r="R35" s="67" t="s">
        <v>599</v>
      </c>
      <c r="S35" s="67" t="s">
        <v>602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438</v>
      </c>
      <c r="D36" s="119" t="s">
        <v>533</v>
      </c>
      <c r="E36" s="162" t="s">
        <v>447</v>
      </c>
      <c r="F36" s="162" t="s">
        <v>447</v>
      </c>
      <c r="G36" s="162" t="s">
        <v>448</v>
      </c>
      <c r="H36" s="162" t="s">
        <v>448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448</v>
      </c>
      <c r="S36" s="67" t="s">
        <v>447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265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345</v>
      </c>
      <c r="D39" s="198"/>
      <c r="E39" s="198" t="s">
        <v>526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527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519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525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530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531</v>
      </c>
      <c r="D46" s="201" t="s">
        <v>529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358</v>
      </c>
      <c r="K46" s="198"/>
      <c r="L46" s="198"/>
      <c r="M46" s="198"/>
      <c r="N46" s="198"/>
      <c r="O46" s="199"/>
    </row>
    <row r="47" spans="2:28">
      <c r="B47" s="193"/>
      <c r="C47" s="200" t="s">
        <v>344</v>
      </c>
      <c r="D47" s="201" t="s">
        <v>529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358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574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538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513</v>
      </c>
      <c r="D54" s="180" t="s">
        <v>509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520</v>
      </c>
      <c r="D55" s="153" t="s">
        <v>511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532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515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516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510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514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139</v>
      </c>
      <c r="D64" s="180" t="s">
        <v>254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521</v>
      </c>
      <c r="D65" s="186" t="s">
        <v>253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528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357</v>
      </c>
      <c r="D67" s="153" t="s">
        <v>356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>
      <c r="B68" s="183"/>
      <c r="C68" s="187" t="s">
        <v>446</v>
      </c>
      <c r="D68" s="153" t="s">
        <v>445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>
      <c r="B69" s="183"/>
      <c r="C69" s="187" t="s">
        <v>600</v>
      </c>
      <c r="D69" s="153" t="s">
        <v>601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>
      <c r="B70" s="183"/>
      <c r="C70" s="192" t="s">
        <v>438</v>
      </c>
      <c r="D70" s="119" t="s">
        <v>533</v>
      </c>
      <c r="E70" s="163" t="s">
        <v>448</v>
      </c>
      <c r="F70" s="163" t="s">
        <v>448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spans="2:15"/>
    <row r="72" spans="2:15" ht="15.75" customHeight="1">
      <c r="C72" s="353" t="s">
        <v>575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8" sqref="D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43" style="128" bestFit="1" customWidth="1"/>
    <col min="4" max="4" width="14.855468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360</v>
      </c>
    </row>
    <row r="3" spans="2:26">
      <c r="B3" s="130" t="s">
        <v>461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365</v>
      </c>
      <c r="D5" s="53" t="str">
        <f>Netzbetreiber!$D$9</f>
        <v>Mitteldeutsche Netzgesellschaft Gas mbH</v>
      </c>
      <c r="E5" s="130"/>
      <c r="H5" s="88" t="s">
        <v>492</v>
      </c>
      <c r="I5" s="131" t="s">
        <v>495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332</v>
      </c>
      <c r="D6" s="53" t="str">
        <f>Netzbetreiber!$D$28</f>
        <v>Mitteldeutsche Netzgesellschaft Gas mbH</v>
      </c>
      <c r="E6" s="130"/>
      <c r="F6" s="130"/>
      <c r="I6" s="131" t="s">
        <v>505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483</v>
      </c>
      <c r="D7" s="367">
        <f>Netzbetreiber!$D$11</f>
        <v>9870028600004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132</v>
      </c>
      <c r="D8" s="368">
        <f>Netzbetreiber!$D$6</f>
        <v>44470</v>
      </c>
      <c r="E8" s="130"/>
      <c r="F8" s="130"/>
      <c r="H8" s="128" t="s">
        <v>491</v>
      </c>
      <c r="J8" s="132">
        <f>COUNTA(D12:D100)</f>
        <v>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490</v>
      </c>
      <c r="D10" s="134" t="s">
        <v>146</v>
      </c>
      <c r="E10" s="277" t="s">
        <v>506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630</v>
      </c>
      <c r="M10" s="150" t="s">
        <v>639</v>
      </c>
      <c r="N10" s="151" t="s">
        <v>640</v>
      </c>
      <c r="O10" s="151" t="s">
        <v>641</v>
      </c>
      <c r="P10" s="152" t="s">
        <v>642</v>
      </c>
      <c r="Q10" s="146" t="s">
        <v>631</v>
      </c>
      <c r="R10" s="136" t="s">
        <v>632</v>
      </c>
      <c r="S10" s="137" t="s">
        <v>633</v>
      </c>
      <c r="T10" s="137" t="s">
        <v>634</v>
      </c>
      <c r="U10" s="137" t="s">
        <v>635</v>
      </c>
      <c r="V10" s="137" t="s">
        <v>636</v>
      </c>
      <c r="W10" s="137" t="s">
        <v>637</v>
      </c>
      <c r="X10" s="138" t="s">
        <v>638</v>
      </c>
      <c r="Y10" s="305" t="s">
        <v>643</v>
      </c>
    </row>
    <row r="11" spans="2:26" ht="15.75" thickBot="1">
      <c r="B11" s="139"/>
      <c r="C11" s="140"/>
      <c r="D11" s="304"/>
      <c r="E11" s="164"/>
      <c r="F11" s="306"/>
      <c r="H11" s="167"/>
      <c r="I11" s="167"/>
      <c r="J11" s="167"/>
      <c r="K11" s="167"/>
      <c r="L11" s="214"/>
      <c r="M11" s="167"/>
      <c r="N11" s="167"/>
      <c r="O11" s="167"/>
      <c r="P11" s="167"/>
      <c r="Q11" s="213"/>
      <c r="R11" s="168"/>
      <c r="S11" s="168"/>
      <c r="T11" s="168"/>
      <c r="U11" s="168"/>
      <c r="V11" s="168"/>
      <c r="W11" s="168"/>
      <c r="X11" s="169"/>
      <c r="Y11" s="302"/>
    </row>
    <row r="12" spans="2:26">
      <c r="B12" s="141">
        <v>1</v>
      </c>
      <c r="C12" s="142" t="str">
        <f t="shared" ref="C12:C41" si="0">$D$6</f>
        <v>Mitteldeutsche Netzgesellschaft Gas mbH</v>
      </c>
      <c r="D12" s="62" t="s">
        <v>661</v>
      </c>
      <c r="E12" s="165" t="s">
        <v>662</v>
      </c>
      <c r="F12" s="307"/>
      <c r="H12" s="278">
        <v>2.0333000000000001</v>
      </c>
      <c r="I12" s="278">
        <v>-36.395200000000003</v>
      </c>
      <c r="J12" s="278">
        <v>6.5529999999999999</v>
      </c>
      <c r="K12" s="278">
        <v>7.9000000000000001E-2</v>
      </c>
      <c r="L12" s="279">
        <v>40</v>
      </c>
      <c r="M12" s="278">
        <v>0</v>
      </c>
      <c r="N12" s="278">
        <v>0</v>
      </c>
      <c r="O12" s="278">
        <v>0</v>
      </c>
      <c r="P12" s="278">
        <v>0</v>
      </c>
      <c r="Q12" s="280">
        <v>1</v>
      </c>
      <c r="R12" s="281">
        <v>1</v>
      </c>
      <c r="S12" s="281">
        <v>1</v>
      </c>
      <c r="T12" s="281">
        <v>1</v>
      </c>
      <c r="U12" s="281">
        <v>1</v>
      </c>
      <c r="V12" s="281">
        <v>1</v>
      </c>
      <c r="W12" s="281">
        <v>1</v>
      </c>
      <c r="X12" s="282"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Mitteldeutsche Netzgesellschaft Gas mbH</v>
      </c>
      <c r="D13" s="62" t="s">
        <v>661</v>
      </c>
      <c r="E13" s="165" t="s">
        <v>663</v>
      </c>
      <c r="F13" s="307"/>
      <c r="H13" s="278">
        <v>1.9048</v>
      </c>
      <c r="I13" s="278">
        <v>-39.160299999999999</v>
      </c>
      <c r="J13" s="278">
        <v>6.2286000000000001</v>
      </c>
      <c r="K13" s="278">
        <v>0.19359999999999999</v>
      </c>
      <c r="L13" s="279">
        <v>40</v>
      </c>
      <c r="M13" s="278">
        <v>0</v>
      </c>
      <c r="N13" s="278">
        <v>0</v>
      </c>
      <c r="O13" s="278">
        <v>0</v>
      </c>
      <c r="P13" s="278">
        <v>0</v>
      </c>
      <c r="Q13" s="280">
        <v>1</v>
      </c>
      <c r="R13" s="281">
        <v>1</v>
      </c>
      <c r="S13" s="281">
        <v>1</v>
      </c>
      <c r="T13" s="281">
        <v>1</v>
      </c>
      <c r="U13" s="281">
        <v>1</v>
      </c>
      <c r="V13" s="281">
        <v>1</v>
      </c>
      <c r="W13" s="281">
        <v>1</v>
      </c>
      <c r="X13" s="282"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Mitteldeutsche Netzgesellschaft Gas mbH</v>
      </c>
      <c r="D14" s="62" t="s">
        <v>661</v>
      </c>
      <c r="E14" s="165" t="s">
        <v>246</v>
      </c>
      <c r="F14" s="307"/>
      <c r="H14" s="278">
        <v>0.40409319999999999</v>
      </c>
      <c r="I14" s="278">
        <v>-24.439296800000001</v>
      </c>
      <c r="J14" s="278">
        <v>6.5718174999999999</v>
      </c>
      <c r="K14" s="278">
        <v>0.71077100000000004</v>
      </c>
      <c r="L14" s="279">
        <v>40</v>
      </c>
      <c r="M14" s="278">
        <v>0</v>
      </c>
      <c r="N14" s="278">
        <v>0</v>
      </c>
      <c r="O14" s="278">
        <v>0</v>
      </c>
      <c r="P14" s="278">
        <v>0</v>
      </c>
      <c r="Q14" s="280">
        <v>1</v>
      </c>
      <c r="R14" s="281">
        <v>1</v>
      </c>
      <c r="S14" s="281">
        <v>1</v>
      </c>
      <c r="T14" s="281">
        <v>1</v>
      </c>
      <c r="U14" s="281">
        <v>1</v>
      </c>
      <c r="V14" s="281">
        <v>1</v>
      </c>
      <c r="W14" s="281">
        <v>1</v>
      </c>
      <c r="X14" s="282"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Mitteldeutsche Netzgesellschaft Gas mbH</v>
      </c>
      <c r="D15" s="62"/>
      <c r="E15" s="165"/>
      <c r="F15" s="307"/>
      <c r="H15" s="278"/>
      <c r="I15" s="278"/>
      <c r="J15" s="278"/>
      <c r="K15" s="278"/>
      <c r="L15" s="279"/>
      <c r="M15" s="278"/>
      <c r="N15" s="278"/>
      <c r="O15" s="278"/>
      <c r="P15" s="278"/>
      <c r="Q15" s="280"/>
      <c r="R15" s="281"/>
      <c r="S15" s="281"/>
      <c r="T15" s="281"/>
      <c r="U15" s="281"/>
      <c r="V15" s="281"/>
      <c r="W15" s="281"/>
      <c r="X15" s="282"/>
      <c r="Y15" s="303"/>
      <c r="Z15" s="212"/>
    </row>
    <row r="16" spans="2:26" s="143" customFormat="1">
      <c r="B16" s="144">
        <v>5</v>
      </c>
      <c r="C16" s="145" t="str">
        <f t="shared" si="0"/>
        <v>Mitteldeutsche Netzgesellschaft Gas mbH</v>
      </c>
      <c r="D16" s="62"/>
      <c r="E16" s="165"/>
      <c r="F16" s="307"/>
      <c r="H16" s="278"/>
      <c r="I16" s="278"/>
      <c r="J16" s="278"/>
      <c r="K16" s="278"/>
      <c r="L16" s="279"/>
      <c r="M16" s="278"/>
      <c r="N16" s="278"/>
      <c r="O16" s="278"/>
      <c r="P16" s="278"/>
      <c r="Q16" s="280"/>
      <c r="R16" s="281"/>
      <c r="S16" s="281"/>
      <c r="T16" s="281"/>
      <c r="U16" s="281"/>
      <c r="V16" s="281"/>
      <c r="W16" s="281"/>
      <c r="X16" s="282"/>
      <c r="Y16" s="303"/>
      <c r="Z16" s="212"/>
    </row>
    <row r="17" spans="2:26" s="143" customFormat="1">
      <c r="B17" s="144">
        <v>6</v>
      </c>
      <c r="C17" s="145" t="str">
        <f t="shared" si="0"/>
        <v>Mitteldeutsche Netzgesellschaft Gas mbH</v>
      </c>
      <c r="D17" s="62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3" customFormat="1">
      <c r="B18" s="144">
        <v>7</v>
      </c>
      <c r="C18" s="145" t="str">
        <f t="shared" si="0"/>
        <v>Mitteldeutsche Netzgesellschaft Gas mbH</v>
      </c>
      <c r="D18" s="62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3" customFormat="1">
      <c r="B19" s="144">
        <v>8</v>
      </c>
      <c r="C19" s="145" t="str">
        <f t="shared" si="0"/>
        <v>Mitteldeutsche Netzgesellschaft Gas mbH</v>
      </c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 t="str">
        <f t="shared" si="0"/>
        <v>Mitteldeutsche Netzgesellschaft Gas mbH</v>
      </c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 t="str">
        <f t="shared" si="0"/>
        <v>Mitteldeutsche Netzgesellschaft Gas mbH</v>
      </c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 t="str">
        <f t="shared" si="0"/>
        <v>Mitteldeutsche Netzgesellschaft Gas mbH</v>
      </c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 t="str">
        <f t="shared" si="0"/>
        <v>Mitteldeutsche Netzgesellschaft Gas mbH</v>
      </c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0"/>
        <v>Mitteldeutsche Netzgesellschaft Gas mbH</v>
      </c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0"/>
        <v>Mitteldeutsche Netzgesellschaft Gas mbH</v>
      </c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0"/>
        <v>Mitteldeutsche Netzgesellschaft Gas mbH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Mitteldeutsche Netzgesellschaft Gas mbH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Mitteldeutsche Netzgesellschaft Gas mbH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Mitteldeutsche Netzgesellschaft Gas mbH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Mitteldeutsche Netzgesellschaft Gas mbH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Mitteldeutsche Netzgesellschaft Gas mbH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Mitteldeutsche Netzgesellschaft Gas mbH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Mitteldeutsche Netzgesellschaft Gas mbH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Mitteldeutsche Netzgesellschaft Gas mbH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Mitteldeutsche Netzgesellschaft Gas mbH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Mitteldeutsche Netzgesellschaft Gas mbH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Mitteldeutsche Netzgesellschaft Gas mbH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Mitteldeutsche Netzgesellschaft Gas mbH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Mitteldeutsche Netzgesellschaft Gas mbH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Mitteldeutsche Netzgesellschaft Gas mbH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Mitteldeutsche Netzgesellschaft Gas mbH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342</v>
      </c>
      <c r="B1" s="216">
        <v>42173</v>
      </c>
      <c r="D1" s="131" t="s">
        <v>449</v>
      </c>
      <c r="F1" s="217" t="s">
        <v>540</v>
      </c>
      <c r="N1" s="218"/>
    </row>
    <row r="2" spans="1:14" ht="25.5">
      <c r="A2" s="219" t="s">
        <v>266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153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154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155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156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157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158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159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160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161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245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162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163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164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165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166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167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168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169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170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171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172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173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174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175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176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177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178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179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180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181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182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183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184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185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187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188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189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190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191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192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193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194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195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196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197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198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199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200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201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202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203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204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205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206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207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208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209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210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211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212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213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214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215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217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219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220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221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222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223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224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225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226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227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229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230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232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233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234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235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236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237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238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239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240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244</v>
      </c>
      <c r="B95" s="128" t="s">
        <v>49</v>
      </c>
      <c r="C95" s="128" t="s">
        <v>312</v>
      </c>
      <c r="D95" s="235" t="s">
        <v>267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244</v>
      </c>
      <c r="B96" s="128" t="s">
        <v>54</v>
      </c>
      <c r="C96" s="128" t="s">
        <v>317</v>
      </c>
      <c r="D96" s="235" t="s">
        <v>267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244</v>
      </c>
      <c r="B97" s="128" t="s">
        <v>59</v>
      </c>
      <c r="C97" s="128" t="s">
        <v>322</v>
      </c>
      <c r="D97" s="235" t="s">
        <v>267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244</v>
      </c>
      <c r="B98" s="128" t="s">
        <v>64</v>
      </c>
      <c r="C98" s="128" t="s">
        <v>327</v>
      </c>
      <c r="D98" s="235" t="s">
        <v>267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244</v>
      </c>
      <c r="B99" s="128" t="s">
        <v>17</v>
      </c>
      <c r="C99" s="128" t="s">
        <v>280</v>
      </c>
      <c r="D99" s="235" t="s">
        <v>267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244</v>
      </c>
      <c r="B100" s="128" t="s">
        <v>21</v>
      </c>
      <c r="C100" s="128" t="s">
        <v>284</v>
      </c>
      <c r="D100" s="235" t="s">
        <v>267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244</v>
      </c>
      <c r="B101" s="128" t="s">
        <v>25</v>
      </c>
      <c r="C101" s="128" t="s">
        <v>288</v>
      </c>
      <c r="D101" s="235" t="s">
        <v>267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244</v>
      </c>
      <c r="B102" s="128" t="s">
        <v>29</v>
      </c>
      <c r="C102" s="128" t="s">
        <v>292</v>
      </c>
      <c r="D102" s="235" t="s">
        <v>267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244</v>
      </c>
      <c r="B103" s="128" t="s">
        <v>33</v>
      </c>
      <c r="C103" s="128" t="s">
        <v>296</v>
      </c>
      <c r="D103" s="235" t="s">
        <v>267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244</v>
      </c>
      <c r="B104" s="128" t="s">
        <v>37</v>
      </c>
      <c r="C104" s="128" t="s">
        <v>300</v>
      </c>
      <c r="D104" s="235" t="s">
        <v>267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244</v>
      </c>
      <c r="B105" s="128" t="s">
        <v>41</v>
      </c>
      <c r="C105" s="128" t="s">
        <v>304</v>
      </c>
      <c r="D105" s="235" t="s">
        <v>267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244</v>
      </c>
      <c r="B106" s="128" t="s">
        <v>45</v>
      </c>
      <c r="C106" s="128" t="s">
        <v>308</v>
      </c>
      <c r="D106" s="235" t="s">
        <v>267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244</v>
      </c>
      <c r="B107" s="128" t="s">
        <v>50</v>
      </c>
      <c r="C107" s="128" t="s">
        <v>313</v>
      </c>
      <c r="D107" s="235" t="s">
        <v>267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244</v>
      </c>
      <c r="B108" s="128" t="s">
        <v>55</v>
      </c>
      <c r="C108" s="128" t="s">
        <v>318</v>
      </c>
      <c r="D108" s="235" t="s">
        <v>267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244</v>
      </c>
      <c r="B109" s="128" t="s">
        <v>60</v>
      </c>
      <c r="C109" s="128" t="s">
        <v>323</v>
      </c>
      <c r="D109" s="235" t="s">
        <v>267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244</v>
      </c>
      <c r="B110" s="128" t="s">
        <v>65</v>
      </c>
      <c r="C110" s="128" t="s">
        <v>328</v>
      </c>
      <c r="D110" s="235" t="s">
        <v>267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244</v>
      </c>
      <c r="B111" s="128" t="s">
        <v>5</v>
      </c>
      <c r="C111" s="128" t="s">
        <v>268</v>
      </c>
      <c r="D111" s="235" t="s">
        <v>267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244</v>
      </c>
      <c r="B112" s="128" t="s">
        <v>6</v>
      </c>
      <c r="C112" s="128" t="s">
        <v>269</v>
      </c>
      <c r="D112" s="235" t="s">
        <v>267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244</v>
      </c>
      <c r="B113" s="128" t="s">
        <v>7</v>
      </c>
      <c r="C113" s="128" t="s">
        <v>270</v>
      </c>
      <c r="D113" s="235" t="s">
        <v>267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244</v>
      </c>
      <c r="B114" s="128" t="s">
        <v>8</v>
      </c>
      <c r="C114" s="128" t="s">
        <v>271</v>
      </c>
      <c r="D114" s="235" t="s">
        <v>267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244</v>
      </c>
      <c r="B115" s="128" t="s">
        <v>18</v>
      </c>
      <c r="C115" s="128" t="s">
        <v>281</v>
      </c>
      <c r="D115" s="235" t="s">
        <v>267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244</v>
      </c>
      <c r="B116" s="128" t="s">
        <v>22</v>
      </c>
      <c r="C116" s="128" t="s">
        <v>285</v>
      </c>
      <c r="D116" s="235" t="s">
        <v>267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244</v>
      </c>
      <c r="B117" s="128" t="s">
        <v>26</v>
      </c>
      <c r="C117" s="128" t="s">
        <v>289</v>
      </c>
      <c r="D117" s="235" t="s">
        <v>267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244</v>
      </c>
      <c r="B118" s="128" t="s">
        <v>30</v>
      </c>
      <c r="C118" s="128" t="s">
        <v>293</v>
      </c>
      <c r="D118" s="235" t="s">
        <v>267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244</v>
      </c>
      <c r="B119" s="128" t="s">
        <v>9</v>
      </c>
      <c r="C119" s="128" t="s">
        <v>272</v>
      </c>
      <c r="D119" s="235" t="s">
        <v>267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244</v>
      </c>
      <c r="B120" s="128" t="s">
        <v>11</v>
      </c>
      <c r="C120" s="128" t="s">
        <v>274</v>
      </c>
      <c r="D120" s="235" t="s">
        <v>267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244</v>
      </c>
      <c r="B121" s="128" t="s">
        <v>13</v>
      </c>
      <c r="C121" s="128" t="s">
        <v>276</v>
      </c>
      <c r="D121" s="235" t="s">
        <v>267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244</v>
      </c>
      <c r="B122" s="128" t="s">
        <v>15</v>
      </c>
      <c r="C122" s="128" t="s">
        <v>278</v>
      </c>
      <c r="D122" s="235" t="s">
        <v>267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244</v>
      </c>
      <c r="B123" s="128" t="s">
        <v>51</v>
      </c>
      <c r="C123" s="128" t="s">
        <v>314</v>
      </c>
      <c r="D123" s="235" t="s">
        <v>267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244</v>
      </c>
      <c r="B124" s="128" t="s">
        <v>56</v>
      </c>
      <c r="C124" s="128" t="s">
        <v>319</v>
      </c>
      <c r="D124" s="235" t="s">
        <v>267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244</v>
      </c>
      <c r="B125" s="128" t="s">
        <v>61</v>
      </c>
      <c r="C125" s="128" t="s">
        <v>324</v>
      </c>
      <c r="D125" s="235" t="s">
        <v>267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244</v>
      </c>
      <c r="B126" s="128" t="s">
        <v>66</v>
      </c>
      <c r="C126" s="128" t="s">
        <v>329</v>
      </c>
      <c r="D126" s="235" t="s">
        <v>267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244</v>
      </c>
      <c r="B127" s="128" t="s">
        <v>19</v>
      </c>
      <c r="C127" s="128" t="s">
        <v>282</v>
      </c>
      <c r="D127" s="235" t="s">
        <v>267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244</v>
      </c>
      <c r="B128" s="128" t="s">
        <v>23</v>
      </c>
      <c r="C128" s="128" t="s">
        <v>286</v>
      </c>
      <c r="D128" s="235" t="s">
        <v>267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244</v>
      </c>
      <c r="B129" s="128" t="s">
        <v>27</v>
      </c>
      <c r="C129" s="128" t="s">
        <v>290</v>
      </c>
      <c r="D129" s="235" t="s">
        <v>267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244</v>
      </c>
      <c r="B130" s="128" t="s">
        <v>31</v>
      </c>
      <c r="C130" s="128" t="s">
        <v>294</v>
      </c>
      <c r="D130" s="235" t="s">
        <v>267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244</v>
      </c>
      <c r="B131" s="128" t="s">
        <v>20</v>
      </c>
      <c r="C131" s="128" t="s">
        <v>283</v>
      </c>
      <c r="D131" s="235" t="s">
        <v>267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244</v>
      </c>
      <c r="B132" s="128" t="s">
        <v>24</v>
      </c>
      <c r="C132" s="128" t="s">
        <v>287</v>
      </c>
      <c r="D132" s="235" t="s">
        <v>267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244</v>
      </c>
      <c r="B133" s="128" t="s">
        <v>28</v>
      </c>
      <c r="C133" s="128" t="s">
        <v>291</v>
      </c>
      <c r="D133" s="235" t="s">
        <v>267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244</v>
      </c>
      <c r="B134" s="128" t="s">
        <v>32</v>
      </c>
      <c r="C134" s="128" t="s">
        <v>295</v>
      </c>
      <c r="D134" s="235" t="s">
        <v>267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244</v>
      </c>
      <c r="B135" s="128" t="s">
        <v>34</v>
      </c>
      <c r="C135" s="128" t="s">
        <v>297</v>
      </c>
      <c r="D135" s="235" t="s">
        <v>267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244</v>
      </c>
      <c r="B136" s="128" t="s">
        <v>38</v>
      </c>
      <c r="C136" s="128" t="s">
        <v>301</v>
      </c>
      <c r="D136" s="235" t="s">
        <v>267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244</v>
      </c>
      <c r="B137" s="128" t="s">
        <v>42</v>
      </c>
      <c r="C137" s="128" t="s">
        <v>305</v>
      </c>
      <c r="D137" s="235" t="s">
        <v>267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244</v>
      </c>
      <c r="B138" s="128" t="s">
        <v>46</v>
      </c>
      <c r="C138" s="128" t="s">
        <v>309</v>
      </c>
      <c r="D138" s="235" t="s">
        <v>267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244</v>
      </c>
      <c r="B139" s="128" t="s">
        <v>35</v>
      </c>
      <c r="C139" s="128" t="s">
        <v>298</v>
      </c>
      <c r="D139" s="235" t="s">
        <v>267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244</v>
      </c>
      <c r="B140" s="128" t="s">
        <v>39</v>
      </c>
      <c r="C140" s="128" t="s">
        <v>302</v>
      </c>
      <c r="D140" s="235" t="s">
        <v>267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244</v>
      </c>
      <c r="B141" s="128" t="s">
        <v>43</v>
      </c>
      <c r="C141" s="128" t="s">
        <v>306</v>
      </c>
      <c r="D141" s="235" t="s">
        <v>267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244</v>
      </c>
      <c r="B142" s="128" t="s">
        <v>47</v>
      </c>
      <c r="C142" s="128" t="s">
        <v>310</v>
      </c>
      <c r="D142" s="235" t="s">
        <v>267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244</v>
      </c>
      <c r="B143" s="128" t="s">
        <v>10</v>
      </c>
      <c r="C143" s="128" t="s">
        <v>273</v>
      </c>
      <c r="D143" s="235" t="s">
        <v>267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244</v>
      </c>
      <c r="B144" s="128" t="s">
        <v>12</v>
      </c>
      <c r="C144" s="128" t="s">
        <v>275</v>
      </c>
      <c r="D144" s="235" t="s">
        <v>267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244</v>
      </c>
      <c r="B145" s="128" t="s">
        <v>14</v>
      </c>
      <c r="C145" s="128" t="s">
        <v>277</v>
      </c>
      <c r="D145" s="235" t="s">
        <v>267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244</v>
      </c>
      <c r="B146" s="128" t="s">
        <v>16</v>
      </c>
      <c r="C146" s="128" t="s">
        <v>279</v>
      </c>
      <c r="D146" s="235" t="s">
        <v>267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244</v>
      </c>
      <c r="B147" s="128" t="s">
        <v>36</v>
      </c>
      <c r="C147" s="128" t="s">
        <v>299</v>
      </c>
      <c r="D147" s="235" t="s">
        <v>267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244</v>
      </c>
      <c r="B148" s="128" t="s">
        <v>40</v>
      </c>
      <c r="C148" s="128" t="s">
        <v>303</v>
      </c>
      <c r="D148" s="235" t="s">
        <v>267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244</v>
      </c>
      <c r="B149" s="128" t="s">
        <v>44</v>
      </c>
      <c r="C149" s="128" t="s">
        <v>307</v>
      </c>
      <c r="D149" s="235" t="s">
        <v>267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244</v>
      </c>
      <c r="B150" s="128" t="s">
        <v>48</v>
      </c>
      <c r="C150" s="128" t="s">
        <v>311</v>
      </c>
      <c r="D150" s="235" t="s">
        <v>267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244</v>
      </c>
      <c r="B151" s="128" t="s">
        <v>52</v>
      </c>
      <c r="C151" s="128" t="s">
        <v>315</v>
      </c>
      <c r="D151" s="235" t="s">
        <v>267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244</v>
      </c>
      <c r="B152" s="128" t="s">
        <v>57</v>
      </c>
      <c r="C152" s="128" t="s">
        <v>320</v>
      </c>
      <c r="D152" s="235" t="s">
        <v>267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244</v>
      </c>
      <c r="B153" s="128" t="s">
        <v>62</v>
      </c>
      <c r="C153" s="128" t="s">
        <v>325</v>
      </c>
      <c r="D153" s="235" t="s">
        <v>267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244</v>
      </c>
      <c r="B154" s="128" t="s">
        <v>67</v>
      </c>
      <c r="C154" s="128" t="s">
        <v>330</v>
      </c>
      <c r="D154" s="235" t="s">
        <v>267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244</v>
      </c>
      <c r="B155" s="128" t="s">
        <v>53</v>
      </c>
      <c r="C155" s="128" t="s">
        <v>316</v>
      </c>
      <c r="D155" s="235" t="s">
        <v>267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244</v>
      </c>
      <c r="B156" s="128" t="s">
        <v>58</v>
      </c>
      <c r="C156" s="128" t="s">
        <v>321</v>
      </c>
      <c r="D156" s="235" t="s">
        <v>267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244</v>
      </c>
      <c r="B157" s="128" t="s">
        <v>63</v>
      </c>
      <c r="C157" s="128" t="s">
        <v>326</v>
      </c>
      <c r="D157" s="235" t="s">
        <v>267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244</v>
      </c>
      <c r="B158" s="128" t="s">
        <v>68</v>
      </c>
      <c r="C158" s="128" t="s">
        <v>331</v>
      </c>
      <c r="D158" s="235" t="s">
        <v>267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F3" sqref="F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5.2851562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441</v>
      </c>
    </row>
    <row r="3" spans="2:30" ht="15" customHeight="1">
      <c r="B3" s="84"/>
    </row>
    <row r="4" spans="2:30" ht="15" customHeight="1">
      <c r="B4" s="85" t="s">
        <v>440</v>
      </c>
      <c r="C4" s="63" t="str">
        <f>Netzbetreiber!$D$9</f>
        <v>Mitteldeutsche Netzgesellschaft Gas 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439</v>
      </c>
      <c r="C5" s="64" t="str">
        <f>Netzbetreiber!D28</f>
        <v>Mitteldeutsche Netzgesellschaft Gas 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437</v>
      </c>
      <c r="C6" s="369">
        <f>Netzbetreiber!$D$11</f>
        <v>9870028600004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4" t="s">
        <v>453</v>
      </c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462</v>
      </c>
      <c r="N9" s="91" t="s">
        <v>367</v>
      </c>
      <c r="O9" s="92" t="s">
        <v>368</v>
      </c>
      <c r="P9" s="92" t="s">
        <v>369</v>
      </c>
      <c r="Q9" s="92" t="s">
        <v>370</v>
      </c>
      <c r="R9" s="92" t="s">
        <v>371</v>
      </c>
      <c r="S9" s="92" t="s">
        <v>372</v>
      </c>
      <c r="T9" s="92" t="s">
        <v>373</v>
      </c>
      <c r="U9" s="92" t="s">
        <v>374</v>
      </c>
      <c r="V9" s="92" t="s">
        <v>375</v>
      </c>
      <c r="W9" s="92" t="s">
        <v>376</v>
      </c>
      <c r="X9" s="92" t="s">
        <v>377</v>
      </c>
      <c r="Y9" s="92" t="s">
        <v>378</v>
      </c>
      <c r="Z9" s="92" t="s">
        <v>379</v>
      </c>
      <c r="AA9" s="92" t="s">
        <v>380</v>
      </c>
      <c r="AB9" s="92" t="s">
        <v>381</v>
      </c>
      <c r="AC9" s="93" t="s">
        <v>382</v>
      </c>
      <c r="AD9" s="93" t="s">
        <v>424</v>
      </c>
    </row>
    <row r="10" spans="2:30" ht="72" customHeight="1" thickBot="1">
      <c r="B10" s="359" t="s">
        <v>578</v>
      </c>
      <c r="C10" s="360"/>
      <c r="D10" s="94">
        <v>2</v>
      </c>
      <c r="E10" s="95" t="str">
        <f>IF(ISERROR(HLOOKUP(E$11,$M$9:$AD$35,$D10,0)),"",HLOOKUP(E$11,$M$9:$AD$35,$D10,0))</f>
        <v/>
      </c>
      <c r="F10" s="357" t="s">
        <v>393</v>
      </c>
      <c r="G10" s="357"/>
      <c r="H10" s="357"/>
      <c r="I10" s="357"/>
      <c r="J10" s="357"/>
      <c r="K10" s="357"/>
      <c r="L10" s="358"/>
      <c r="M10" s="96" t="s">
        <v>463</v>
      </c>
      <c r="N10" s="97" t="s">
        <v>464</v>
      </c>
      <c r="O10" s="98" t="s">
        <v>465</v>
      </c>
      <c r="P10" s="99" t="s">
        <v>466</v>
      </c>
      <c r="Q10" s="99" t="s">
        <v>467</v>
      </c>
      <c r="R10" s="99" t="s">
        <v>468</v>
      </c>
      <c r="S10" s="99" t="s">
        <v>469</v>
      </c>
      <c r="T10" s="99" t="s">
        <v>470</v>
      </c>
      <c r="U10" s="99" t="s">
        <v>471</v>
      </c>
      <c r="V10" s="99" t="s">
        <v>472</v>
      </c>
      <c r="W10" s="99" t="s">
        <v>473</v>
      </c>
      <c r="X10" s="99" t="s">
        <v>474</v>
      </c>
      <c r="Y10" s="99" t="s">
        <v>475</v>
      </c>
      <c r="Z10" s="99" t="s">
        <v>476</v>
      </c>
      <c r="AA10" s="99" t="s">
        <v>477</v>
      </c>
      <c r="AB10" s="99" t="s">
        <v>478</v>
      </c>
      <c r="AC10" s="100" t="s">
        <v>479</v>
      </c>
      <c r="AD10" s="101" t="s">
        <v>425</v>
      </c>
    </row>
    <row r="11" spans="2:30" ht="15.75" thickBot="1">
      <c r="B11" s="102" t="s">
        <v>416</v>
      </c>
      <c r="C11" s="103"/>
      <c r="D11" s="104">
        <v>3</v>
      </c>
      <c r="E11" s="105"/>
      <c r="F11" s="106" t="s">
        <v>384</v>
      </c>
      <c r="G11" s="107" t="s">
        <v>385</v>
      </c>
      <c r="H11" s="107" t="s">
        <v>386</v>
      </c>
      <c r="I11" s="107" t="s">
        <v>387</v>
      </c>
      <c r="J11" s="107" t="s">
        <v>388</v>
      </c>
      <c r="K11" s="107" t="s">
        <v>389</v>
      </c>
      <c r="L11" s="108" t="s">
        <v>390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394</v>
      </c>
      <c r="C12" s="110"/>
      <c r="D12" s="111">
        <v>4</v>
      </c>
      <c r="E12" s="314">
        <f>MIN(SUMPRODUCT($M$11:$AD$11,M12:AD12),1)</f>
        <v>1</v>
      </c>
      <c r="F12" s="311" t="s">
        <v>390</v>
      </c>
      <c r="G12" s="78" t="s">
        <v>390</v>
      </c>
      <c r="H12" s="78" t="s">
        <v>390</v>
      </c>
      <c r="I12" s="78" t="s">
        <v>390</v>
      </c>
      <c r="J12" s="78" t="s">
        <v>390</v>
      </c>
      <c r="K12" s="78" t="s">
        <v>390</v>
      </c>
      <c r="L12" s="79" t="s">
        <v>390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395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390</v>
      </c>
      <c r="G13" s="80" t="s">
        <v>390</v>
      </c>
      <c r="H13" s="80" t="s">
        <v>390</v>
      </c>
      <c r="I13" s="80" t="s">
        <v>390</v>
      </c>
      <c r="J13" s="80" t="s">
        <v>390</v>
      </c>
      <c r="K13" s="80" t="s">
        <v>390</v>
      </c>
      <c r="L13" s="81" t="s">
        <v>390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396</v>
      </c>
      <c r="C14" s="117"/>
      <c r="D14" s="111">
        <v>6</v>
      </c>
      <c r="E14" s="315">
        <f t="shared" si="0"/>
        <v>0</v>
      </c>
      <c r="F14" s="312" t="s">
        <v>390</v>
      </c>
      <c r="G14" s="80" t="s">
        <v>397</v>
      </c>
      <c r="H14" s="80" t="s">
        <v>397</v>
      </c>
      <c r="I14" s="80" t="s">
        <v>397</v>
      </c>
      <c r="J14" s="80" t="s">
        <v>397</v>
      </c>
      <c r="K14" s="80" t="s">
        <v>397</v>
      </c>
      <c r="L14" s="81" t="s">
        <v>397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398</v>
      </c>
      <c r="C15" s="117"/>
      <c r="D15" s="111">
        <v>7</v>
      </c>
      <c r="E15" s="315">
        <f t="shared" si="0"/>
        <v>0</v>
      </c>
      <c r="F15" s="312" t="s">
        <v>397</v>
      </c>
      <c r="G15" s="80" t="s">
        <v>389</v>
      </c>
      <c r="H15" s="80" t="s">
        <v>397</v>
      </c>
      <c r="I15" s="80" t="s">
        <v>397</v>
      </c>
      <c r="J15" s="80" t="s">
        <v>397</v>
      </c>
      <c r="K15" s="80" t="s">
        <v>397</v>
      </c>
      <c r="L15" s="81" t="s">
        <v>397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410</v>
      </c>
      <c r="C16" s="117"/>
      <c r="D16" s="111">
        <v>8</v>
      </c>
      <c r="E16" s="315">
        <f t="shared" si="0"/>
        <v>1</v>
      </c>
      <c r="F16" s="312" t="s">
        <v>397</v>
      </c>
      <c r="G16" s="80" t="s">
        <v>397</v>
      </c>
      <c r="H16" s="80" t="s">
        <v>397</v>
      </c>
      <c r="I16" s="80" t="s">
        <v>397</v>
      </c>
      <c r="J16" s="80" t="s">
        <v>390</v>
      </c>
      <c r="K16" s="80" t="s">
        <v>397</v>
      </c>
      <c r="L16" s="81" t="s">
        <v>397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411</v>
      </c>
      <c r="C17" s="117"/>
      <c r="D17" s="111">
        <v>9</v>
      </c>
      <c r="E17" s="315">
        <f t="shared" si="0"/>
        <v>1</v>
      </c>
      <c r="F17" s="312" t="s">
        <v>397</v>
      </c>
      <c r="G17" s="80" t="s">
        <v>397</v>
      </c>
      <c r="H17" s="80" t="s">
        <v>397</v>
      </c>
      <c r="I17" s="80" t="s">
        <v>397</v>
      </c>
      <c r="J17" s="80" t="s">
        <v>397</v>
      </c>
      <c r="K17" s="80" t="s">
        <v>397</v>
      </c>
      <c r="L17" s="81" t="s">
        <v>390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412</v>
      </c>
      <c r="C18" s="117"/>
      <c r="D18" s="111">
        <v>10</v>
      </c>
      <c r="E18" s="315">
        <f t="shared" si="0"/>
        <v>1</v>
      </c>
      <c r="F18" s="312" t="s">
        <v>390</v>
      </c>
      <c r="G18" s="80" t="s">
        <v>397</v>
      </c>
      <c r="H18" s="80" t="s">
        <v>397</v>
      </c>
      <c r="I18" s="80" t="s">
        <v>397</v>
      </c>
      <c r="J18" s="80" t="s">
        <v>397</v>
      </c>
      <c r="K18" s="80" t="s">
        <v>397</v>
      </c>
      <c r="L18" s="81" t="s">
        <v>397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646</v>
      </c>
      <c r="C19" s="340"/>
      <c r="D19" s="111"/>
      <c r="E19" s="315">
        <v>1</v>
      </c>
      <c r="F19" s="312" t="s">
        <v>390</v>
      </c>
      <c r="G19" s="80" t="s">
        <v>390</v>
      </c>
      <c r="H19" s="80" t="s">
        <v>390</v>
      </c>
      <c r="I19" s="80" t="s">
        <v>390</v>
      </c>
      <c r="J19" s="80" t="s">
        <v>390</v>
      </c>
      <c r="K19" s="80" t="s">
        <v>390</v>
      </c>
      <c r="L19" s="81" t="s">
        <v>390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399</v>
      </c>
      <c r="C20" s="117"/>
      <c r="D20" s="111">
        <v>11</v>
      </c>
      <c r="E20" s="315">
        <f t="shared" si="0"/>
        <v>1</v>
      </c>
      <c r="F20" s="312" t="s">
        <v>390</v>
      </c>
      <c r="G20" s="80" t="s">
        <v>390</v>
      </c>
      <c r="H20" s="80" t="s">
        <v>390</v>
      </c>
      <c r="I20" s="80" t="s">
        <v>390</v>
      </c>
      <c r="J20" s="80" t="s">
        <v>390</v>
      </c>
      <c r="K20" s="80" t="s">
        <v>390</v>
      </c>
      <c r="L20" s="81" t="s">
        <v>390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644</v>
      </c>
      <c r="C21" s="117"/>
      <c r="D21" s="111">
        <v>12</v>
      </c>
      <c r="E21" s="315">
        <f t="shared" si="0"/>
        <v>1</v>
      </c>
      <c r="F21" s="312" t="s">
        <v>397</v>
      </c>
      <c r="G21" s="80" t="s">
        <v>397</v>
      </c>
      <c r="H21" s="80" t="s">
        <v>397</v>
      </c>
      <c r="I21" s="80" t="s">
        <v>390</v>
      </c>
      <c r="J21" s="80" t="s">
        <v>397</v>
      </c>
      <c r="K21" s="80" t="s">
        <v>397</v>
      </c>
      <c r="L21" s="81" t="s">
        <v>397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413</v>
      </c>
      <c r="C22" s="117"/>
      <c r="D22" s="111">
        <v>13</v>
      </c>
      <c r="E22" s="315">
        <f t="shared" si="0"/>
        <v>1</v>
      </c>
      <c r="F22" s="312" t="s">
        <v>397</v>
      </c>
      <c r="G22" s="80" t="s">
        <v>397</v>
      </c>
      <c r="H22" s="80" t="s">
        <v>397</v>
      </c>
      <c r="I22" s="80" t="s">
        <v>397</v>
      </c>
      <c r="J22" s="80" t="s">
        <v>397</v>
      </c>
      <c r="K22" s="80" t="s">
        <v>397</v>
      </c>
      <c r="L22" s="81" t="s">
        <v>390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414</v>
      </c>
      <c r="C23" s="117"/>
      <c r="D23" s="111">
        <v>14</v>
      </c>
      <c r="E23" s="315">
        <f t="shared" si="0"/>
        <v>1</v>
      </c>
      <c r="F23" s="312" t="s">
        <v>390</v>
      </c>
      <c r="G23" s="80" t="s">
        <v>397</v>
      </c>
      <c r="H23" s="80" t="s">
        <v>397</v>
      </c>
      <c r="I23" s="80" t="s">
        <v>397</v>
      </c>
      <c r="J23" s="80" t="s">
        <v>397</v>
      </c>
      <c r="K23" s="80" t="s">
        <v>397</v>
      </c>
      <c r="L23" s="81" t="s">
        <v>397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415</v>
      </c>
      <c r="C24" s="117"/>
      <c r="D24" s="111">
        <v>15</v>
      </c>
      <c r="E24" s="315">
        <f t="shared" si="0"/>
        <v>0</v>
      </c>
      <c r="F24" s="312" t="s">
        <v>397</v>
      </c>
      <c r="G24" s="80" t="s">
        <v>397</v>
      </c>
      <c r="H24" s="80" t="s">
        <v>397</v>
      </c>
      <c r="I24" s="80" t="s">
        <v>390</v>
      </c>
      <c r="J24" s="80" t="s">
        <v>397</v>
      </c>
      <c r="K24" s="80" t="s">
        <v>397</v>
      </c>
      <c r="L24" s="81" t="s">
        <v>397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400</v>
      </c>
      <c r="C25" s="117"/>
      <c r="D25" s="111">
        <v>16</v>
      </c>
      <c r="E25" s="315">
        <f t="shared" si="0"/>
        <v>0</v>
      </c>
      <c r="F25" s="312" t="s">
        <v>390</v>
      </c>
      <c r="G25" s="80" t="s">
        <v>390</v>
      </c>
      <c r="H25" s="80" t="s">
        <v>390</v>
      </c>
      <c r="I25" s="80" t="s">
        <v>390</v>
      </c>
      <c r="J25" s="80" t="s">
        <v>390</v>
      </c>
      <c r="K25" s="80" t="s">
        <v>390</v>
      </c>
      <c r="L25" s="81" t="s">
        <v>390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401</v>
      </c>
      <c r="C26" s="117"/>
      <c r="D26" s="111">
        <v>17</v>
      </c>
      <c r="E26" s="315">
        <f t="shared" si="0"/>
        <v>0</v>
      </c>
      <c r="F26" s="312" t="s">
        <v>390</v>
      </c>
      <c r="G26" s="80" t="s">
        <v>390</v>
      </c>
      <c r="H26" s="80" t="s">
        <v>390</v>
      </c>
      <c r="I26" s="80" t="s">
        <v>390</v>
      </c>
      <c r="J26" s="80" t="s">
        <v>390</v>
      </c>
      <c r="K26" s="80" t="s">
        <v>390</v>
      </c>
      <c r="L26" s="81" t="s">
        <v>390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645</v>
      </c>
      <c r="C27" s="340"/>
      <c r="D27" s="111"/>
      <c r="E27" s="315">
        <v>1</v>
      </c>
      <c r="F27" s="312" t="s">
        <v>390</v>
      </c>
      <c r="G27" s="80" t="s">
        <v>390</v>
      </c>
      <c r="H27" s="80" t="s">
        <v>390</v>
      </c>
      <c r="I27" s="80" t="s">
        <v>390</v>
      </c>
      <c r="J27" s="80" t="s">
        <v>390</v>
      </c>
      <c r="K27" s="80" t="s">
        <v>390</v>
      </c>
      <c r="L27" s="81" t="s">
        <v>390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402</v>
      </c>
      <c r="C28" s="117"/>
      <c r="D28" s="111">
        <v>18</v>
      </c>
      <c r="E28" s="315">
        <f t="shared" si="0"/>
        <v>1</v>
      </c>
      <c r="F28" s="312" t="s">
        <v>390</v>
      </c>
      <c r="G28" s="80" t="s">
        <v>390</v>
      </c>
      <c r="H28" s="80" t="s">
        <v>390</v>
      </c>
      <c r="I28" s="80" t="s">
        <v>390</v>
      </c>
      <c r="J28" s="80" t="s">
        <v>390</v>
      </c>
      <c r="K28" s="80" t="s">
        <v>390</v>
      </c>
      <c r="L28" s="81" t="s">
        <v>390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403</v>
      </c>
      <c r="C29" s="340"/>
      <c r="D29" s="341">
        <v>19</v>
      </c>
      <c r="E29" s="342">
        <v>1</v>
      </c>
      <c r="F29" s="312" t="s">
        <v>390</v>
      </c>
      <c r="G29" s="312" t="s">
        <v>390</v>
      </c>
      <c r="H29" s="312" t="s">
        <v>390</v>
      </c>
      <c r="I29" s="312" t="s">
        <v>390</v>
      </c>
      <c r="J29" s="312" t="s">
        <v>390</v>
      </c>
      <c r="K29" s="312" t="s">
        <v>390</v>
      </c>
      <c r="L29" s="312" t="s">
        <v>390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404</v>
      </c>
      <c r="C30" s="117"/>
      <c r="D30" s="111">
        <v>20</v>
      </c>
      <c r="E30" s="315">
        <f t="shared" si="0"/>
        <v>0</v>
      </c>
      <c r="F30" s="312" t="s">
        <v>390</v>
      </c>
      <c r="G30" s="80" t="s">
        <v>390</v>
      </c>
      <c r="H30" s="80" t="s">
        <v>390</v>
      </c>
      <c r="I30" s="80" t="s">
        <v>390</v>
      </c>
      <c r="J30" s="80" t="s">
        <v>390</v>
      </c>
      <c r="K30" s="80" t="s">
        <v>390</v>
      </c>
      <c r="L30" s="81" t="s">
        <v>390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405</v>
      </c>
      <c r="C31" s="117"/>
      <c r="D31" s="111">
        <v>21</v>
      </c>
      <c r="E31" s="315">
        <f t="shared" si="0"/>
        <v>0</v>
      </c>
      <c r="F31" s="312" t="s">
        <v>397</v>
      </c>
      <c r="G31" s="80" t="s">
        <v>397</v>
      </c>
      <c r="H31" s="80" t="s">
        <v>390</v>
      </c>
      <c r="I31" s="80" t="s">
        <v>397</v>
      </c>
      <c r="J31" s="80" t="s">
        <v>397</v>
      </c>
      <c r="K31" s="80" t="s">
        <v>397</v>
      </c>
      <c r="L31" s="81" t="s">
        <v>397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406</v>
      </c>
      <c r="C32" s="117"/>
      <c r="D32" s="111">
        <v>22</v>
      </c>
      <c r="E32" s="315">
        <f t="shared" si="0"/>
        <v>0</v>
      </c>
      <c r="F32" s="312" t="s">
        <v>389</v>
      </c>
      <c r="G32" s="80" t="s">
        <v>389</v>
      </c>
      <c r="H32" s="80" t="s">
        <v>389</v>
      </c>
      <c r="I32" s="80" t="s">
        <v>389</v>
      </c>
      <c r="J32" s="80" t="s">
        <v>389</v>
      </c>
      <c r="K32" s="80" t="s">
        <v>389</v>
      </c>
      <c r="L32" s="81" t="s">
        <v>390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407</v>
      </c>
      <c r="C33" s="117"/>
      <c r="D33" s="111">
        <v>23</v>
      </c>
      <c r="E33" s="315">
        <f t="shared" si="0"/>
        <v>1</v>
      </c>
      <c r="F33" s="312" t="s">
        <v>390</v>
      </c>
      <c r="G33" s="80" t="s">
        <v>390</v>
      </c>
      <c r="H33" s="80" t="s">
        <v>390</v>
      </c>
      <c r="I33" s="80" t="s">
        <v>390</v>
      </c>
      <c r="J33" s="80" t="s">
        <v>390</v>
      </c>
      <c r="K33" s="80" t="s">
        <v>390</v>
      </c>
      <c r="L33" s="81" t="s">
        <v>390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408</v>
      </c>
      <c r="C34" s="117"/>
      <c r="D34" s="111">
        <v>24</v>
      </c>
      <c r="E34" s="315">
        <f t="shared" si="0"/>
        <v>1</v>
      </c>
      <c r="F34" s="312" t="s">
        <v>390</v>
      </c>
      <c r="G34" s="80" t="s">
        <v>390</v>
      </c>
      <c r="H34" s="80" t="s">
        <v>390</v>
      </c>
      <c r="I34" s="80" t="s">
        <v>390</v>
      </c>
      <c r="J34" s="80" t="s">
        <v>390</v>
      </c>
      <c r="K34" s="80" t="s">
        <v>390</v>
      </c>
      <c r="L34" s="81" t="s">
        <v>390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409</v>
      </c>
      <c r="C35" s="123"/>
      <c r="D35" s="124">
        <v>25</v>
      </c>
      <c r="E35" s="316">
        <f t="shared" si="0"/>
        <v>0</v>
      </c>
      <c r="F35" s="313" t="s">
        <v>389</v>
      </c>
      <c r="G35" s="82" t="s">
        <v>389</v>
      </c>
      <c r="H35" s="82" t="s">
        <v>389</v>
      </c>
      <c r="I35" s="82" t="s">
        <v>389</v>
      </c>
      <c r="J35" s="82" t="s">
        <v>389</v>
      </c>
      <c r="K35" s="82" t="s">
        <v>389</v>
      </c>
      <c r="L35" s="83" t="s">
        <v>390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450</v>
      </c>
      <c r="B1" s="128"/>
      <c r="D1" s="217" t="s">
        <v>540</v>
      </c>
    </row>
    <row r="2" spans="1:16">
      <c r="A2" s="237"/>
      <c r="B2" s="236" t="s">
        <v>451</v>
      </c>
    </row>
    <row r="3" spans="1:16" ht="20.100000000000001" customHeight="1">
      <c r="A3" s="361" t="s">
        <v>247</v>
      </c>
      <c r="B3" s="238" t="s">
        <v>85</v>
      </c>
      <c r="C3" s="239"/>
      <c r="D3" s="363" t="s">
        <v>452</v>
      </c>
      <c r="E3" s="364"/>
      <c r="F3" s="364"/>
      <c r="G3" s="364"/>
      <c r="H3" s="364"/>
      <c r="I3" s="364"/>
      <c r="J3" s="365"/>
      <c r="K3" s="240"/>
      <c r="L3" s="240"/>
      <c r="M3" s="240"/>
      <c r="N3" s="240"/>
      <c r="O3" s="241"/>
      <c r="P3" s="240"/>
    </row>
    <row r="4" spans="1:16" ht="20.100000000000001" customHeight="1">
      <c r="A4" s="362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249</v>
      </c>
      <c r="P5" s="248" t="s">
        <v>248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t="shared" ref="M7:M21" si="0">MAX(D7:J7)</f>
        <v>1</v>
      </c>
      <c r="N7" s="255" t="s">
        <v>363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363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 t="shared" ref="M9" si="1">MAX(D9:J9)</f>
        <v>1</v>
      </c>
      <c r="N9" s="255" t="s">
        <v>4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95</v>
      </c>
      <c r="M11" s="254">
        <f t="shared" si="0"/>
        <v>1.0522626697461936</v>
      </c>
      <c r="N11" s="255" t="s">
        <v>252</v>
      </c>
      <c r="O11" s="250" t="s">
        <v>250</v>
      </c>
      <c r="P11" s="244"/>
    </row>
    <row r="12" spans="1:16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94</v>
      </c>
      <c r="M12" s="254">
        <f t="shared" si="0"/>
        <v>1.0358469949391176</v>
      </c>
      <c r="N12" s="255" t="s">
        <v>252</v>
      </c>
      <c r="O12" s="250" t="s">
        <v>250</v>
      </c>
      <c r="P12" s="244"/>
    </row>
    <row r="13" spans="1:16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252</v>
      </c>
      <c r="O13" s="250" t="s">
        <v>250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94</v>
      </c>
      <c r="M14" s="254">
        <f t="shared" si="0"/>
        <v>1.1052461688999999</v>
      </c>
      <c r="N14" s="255" t="s">
        <v>252</v>
      </c>
      <c r="O14" s="250" t="s">
        <v>250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95</v>
      </c>
      <c r="M15" s="254">
        <f t="shared" si="0"/>
        <v>1.0389446761000001</v>
      </c>
      <c r="N15" s="255" t="s">
        <v>252</v>
      </c>
      <c r="O15" s="250" t="s">
        <v>250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96</v>
      </c>
      <c r="M16" s="254">
        <f>MAX(D16:J16)</f>
        <v>1.2706602107</v>
      </c>
      <c r="N16" s="255" t="s">
        <v>252</v>
      </c>
      <c r="O16" s="250" t="s">
        <v>250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99</v>
      </c>
      <c r="M17" s="254">
        <f t="shared" si="0"/>
        <v>1.0355882019</v>
      </c>
      <c r="N17" s="255" t="s">
        <v>252</v>
      </c>
      <c r="O17" s="250" t="s">
        <v>251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98</v>
      </c>
      <c r="M18" s="254">
        <f t="shared" si="0"/>
        <v>1.1401797148999999</v>
      </c>
      <c r="N18" s="255" t="s">
        <v>252</v>
      </c>
      <c r="O18" s="250" t="s">
        <v>251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97</v>
      </c>
      <c r="M19" s="254">
        <f t="shared" si="0"/>
        <v>1.0552346931000001</v>
      </c>
      <c r="N19" s="255" t="s">
        <v>252</v>
      </c>
      <c r="O19" s="250" t="s">
        <v>251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252</v>
      </c>
      <c r="O20" s="250" t="s">
        <v>251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95</v>
      </c>
      <c r="M21" s="254">
        <f t="shared" si="0"/>
        <v>1.0522626697461936</v>
      </c>
      <c r="N21" s="255" t="s">
        <v>252</v>
      </c>
      <c r="O21" s="250" t="s">
        <v>251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95</v>
      </c>
      <c r="M22" s="254">
        <f>MAX(D22:J22)</f>
        <v>1.03</v>
      </c>
      <c r="N22" s="255" t="s">
        <v>252</v>
      </c>
      <c r="O22" s="250" t="s">
        <v>251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818b9f00-f4e5-4488-840e-6084e0f110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Björn Friede</cp:lastModifiedBy>
  <cp:lastPrinted>2021-11-29T14:10:32Z</cp:lastPrinted>
  <dcterms:created xsi:type="dcterms:W3CDTF">2015-01-15T05:25:41Z</dcterms:created>
  <dcterms:modified xsi:type="dcterms:W3CDTF">2021-11-29T14:10:53Z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